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BAGIAN HUKUM SETDA\KUMPULAN PERATURAN BUPATI\PERBUP 2021 - JDIH\PERBUP DPMD 2021\"/>
    </mc:Choice>
  </mc:AlternateContent>
  <bookViews>
    <workbookView xWindow="-105" yWindow="-105" windowWidth="23250" windowHeight="12570" firstSheet="3" activeTab="3"/>
  </bookViews>
  <sheets>
    <sheet name="LAMPIRAN PERUBAHAN (lama)" sheetId="18" state="hidden" r:id="rId1"/>
    <sheet name="DATA (21)" sheetId="17" state="hidden" r:id="rId2"/>
    <sheet name="DATA (20)" sheetId="14" state="hidden" r:id="rId3"/>
    <sheet name="LAMPIRAN ADD 2021" sheetId="13" r:id="rId4"/>
    <sheet name="Sheet3" sheetId="19" state="hidden" r:id="rId5"/>
    <sheet name="Sheet5" sheetId="21" state="hidden" r:id="rId6"/>
    <sheet name="Sheet1" sheetId="15" state="hidden" r:id="rId7"/>
    <sheet name="FORMULASI" sheetId="9" state="hidden" r:id="rId8"/>
    <sheet name="TES (2)" sheetId="12" state="hidden" r:id="rId9"/>
    <sheet name="TES" sheetId="11" state="hidden" r:id="rId10"/>
    <sheet name="KK_Simulasi (3)" sheetId="10" state="hidden" r:id="rId11"/>
    <sheet name="7410 Kab. Buton Utara (2)" sheetId="8" state="hidden" r:id="rId12"/>
    <sheet name="Value" sheetId="7" state="hidden" r:id="rId13"/>
    <sheet name="7410 Kab. Buton Utara" sheetId="6" state="hidden" r:id="rId14"/>
    <sheet name="KK_Simulasi" sheetId="5" state="hidden" r:id="rId15"/>
    <sheet name="Sheet2" sheetId="16" state="hidden" r:id="rId16"/>
  </sheets>
  <externalReferences>
    <externalReference r:id="rId17"/>
    <externalReference r:id="rId18"/>
  </externalReferences>
  <definedNames>
    <definedName name="__123Graph_A" localSheetId="11" hidden="1">'[1]R-1'!#REF!</definedName>
    <definedName name="__123Graph_A" localSheetId="7" hidden="1">'[1]R-1'!#REF!</definedName>
    <definedName name="__123Graph_A" localSheetId="10" hidden="1">'[1]R-1'!#REF!</definedName>
    <definedName name="__123Graph_A" localSheetId="3" hidden="1">'[1]R-1'!#REF!</definedName>
    <definedName name="__123Graph_A" localSheetId="0" hidden="1">'[1]R-1'!#REF!</definedName>
    <definedName name="__123Graph_A" localSheetId="9" hidden="1">'[1]R-1'!#REF!</definedName>
    <definedName name="__123Graph_A" localSheetId="8" hidden="1">'[1]R-1'!#REF!</definedName>
    <definedName name="__123Graph_A" hidden="1">'[1]R-1'!#REF!</definedName>
    <definedName name="__123Graph_B" localSheetId="11" hidden="1">'[1]R-1'!#REF!</definedName>
    <definedName name="__123Graph_B" localSheetId="7" hidden="1">'[1]R-1'!#REF!</definedName>
    <definedName name="__123Graph_B" localSheetId="10" hidden="1">'[1]R-1'!#REF!</definedName>
    <definedName name="__123Graph_B" localSheetId="3" hidden="1">'[1]R-1'!#REF!</definedName>
    <definedName name="__123Graph_B" localSheetId="0" hidden="1">'[1]R-1'!#REF!</definedName>
    <definedName name="__123Graph_B" localSheetId="9" hidden="1">'[1]R-1'!#REF!</definedName>
    <definedName name="__123Graph_B" localSheetId="8" hidden="1">'[1]R-1'!#REF!</definedName>
    <definedName name="__123Graph_B" hidden="1">'[1]R-1'!#REF!</definedName>
    <definedName name="__123Graph_C" localSheetId="11" hidden="1">'[1]R-1'!#REF!</definedName>
    <definedName name="__123Graph_C" localSheetId="7" hidden="1">'[1]R-1'!#REF!</definedName>
    <definedName name="__123Graph_C" localSheetId="10" hidden="1">'[1]R-1'!#REF!</definedName>
    <definedName name="__123Graph_C" localSheetId="3" hidden="1">'[1]R-1'!#REF!</definedName>
    <definedName name="__123Graph_C" localSheetId="0" hidden="1">'[1]R-1'!#REF!</definedName>
    <definedName name="__123Graph_C" localSheetId="9" hidden="1">'[1]R-1'!#REF!</definedName>
    <definedName name="__123Graph_C" localSheetId="8" hidden="1">'[1]R-1'!#REF!</definedName>
    <definedName name="__123Graph_C" hidden="1">'[1]R-1'!#REF!</definedName>
    <definedName name="__123Graph_D" localSheetId="11" hidden="1">'[1]R-1'!#REF!</definedName>
    <definedName name="__123Graph_D" localSheetId="7" hidden="1">'[1]R-1'!#REF!</definedName>
    <definedName name="__123Graph_D" localSheetId="10" hidden="1">'[1]R-1'!#REF!</definedName>
    <definedName name="__123Graph_D" localSheetId="3" hidden="1">'[1]R-1'!#REF!</definedName>
    <definedName name="__123Graph_D" localSheetId="0" hidden="1">'[1]R-1'!#REF!</definedName>
    <definedName name="__123Graph_D" localSheetId="9" hidden="1">'[1]R-1'!#REF!</definedName>
    <definedName name="__123Graph_D" localSheetId="8" hidden="1">'[1]R-1'!#REF!</definedName>
    <definedName name="__123Graph_D" hidden="1">'[1]R-1'!#REF!</definedName>
    <definedName name="__123Graph_E" localSheetId="11" hidden="1">'[1]R-1'!#REF!</definedName>
    <definedName name="__123Graph_E" localSheetId="7" hidden="1">'[1]R-1'!#REF!</definedName>
    <definedName name="__123Graph_E" localSheetId="10" hidden="1">'[1]R-1'!#REF!</definedName>
    <definedName name="__123Graph_E" localSheetId="3" hidden="1">'[1]R-1'!#REF!</definedName>
    <definedName name="__123Graph_E" localSheetId="0" hidden="1">'[1]R-1'!#REF!</definedName>
    <definedName name="__123Graph_E" localSheetId="9" hidden="1">'[1]R-1'!#REF!</definedName>
    <definedName name="__123Graph_E" localSheetId="8" hidden="1">'[1]R-1'!#REF!</definedName>
    <definedName name="__123Graph_E" hidden="1">'[1]R-1'!#REF!</definedName>
    <definedName name="__123Graph_F" localSheetId="11" hidden="1">'[1]R-1'!#REF!</definedName>
    <definedName name="__123Graph_F" localSheetId="7" hidden="1">'[1]R-1'!#REF!</definedName>
    <definedName name="__123Graph_F" localSheetId="10" hidden="1">'[1]R-1'!#REF!</definedName>
    <definedName name="__123Graph_F" localSheetId="3" hidden="1">'[1]R-1'!#REF!</definedName>
    <definedName name="__123Graph_F" localSheetId="0" hidden="1">'[1]R-1'!#REF!</definedName>
    <definedName name="__123Graph_F" localSheetId="9" hidden="1">'[1]R-1'!#REF!</definedName>
    <definedName name="__123Graph_F" localSheetId="8" hidden="1">'[1]R-1'!#REF!</definedName>
    <definedName name="__123Graph_F" hidden="1">'[1]R-1'!#REF!</definedName>
    <definedName name="__xlcn.LinkedTable_Table101" localSheetId="11" hidden="1">#REF!</definedName>
    <definedName name="__xlcn.LinkedTable_Table101" localSheetId="7" hidden="1">#REF!</definedName>
    <definedName name="__xlcn.LinkedTable_Table101" localSheetId="10" hidden="1">#REF!</definedName>
    <definedName name="__xlcn.LinkedTable_Table101" localSheetId="3" hidden="1">#REF!</definedName>
    <definedName name="__xlcn.LinkedTable_Table101" localSheetId="0" hidden="1">#REF!</definedName>
    <definedName name="__xlcn.LinkedTable_Table101" localSheetId="9" hidden="1">#REF!</definedName>
    <definedName name="__xlcn.LinkedTable_Table101" localSheetId="8" hidden="1">#REF!</definedName>
    <definedName name="__xlcn.LinkedTable_Table101" hidden="1">#REF!</definedName>
    <definedName name="__xlcn.LinkedTable_Table11" localSheetId="11" hidden="1">#REF!</definedName>
    <definedName name="__xlcn.LinkedTable_Table11" localSheetId="7" hidden="1">#REF!</definedName>
    <definedName name="__xlcn.LinkedTable_Table11" localSheetId="10" hidden="1">#REF!</definedName>
    <definedName name="__xlcn.LinkedTable_Table11" localSheetId="3" hidden="1">#REF!</definedName>
    <definedName name="__xlcn.LinkedTable_Table11" localSheetId="0" hidden="1">#REF!</definedName>
    <definedName name="__xlcn.LinkedTable_Table11" localSheetId="9" hidden="1">#REF!</definedName>
    <definedName name="__xlcn.LinkedTable_Table11" localSheetId="8" hidden="1">#REF!</definedName>
    <definedName name="__xlcn.LinkedTable_Table11" hidden="1">#REF!</definedName>
    <definedName name="__xlcn.LinkedTable_Table31" localSheetId="11" hidden="1">#REF!</definedName>
    <definedName name="__xlcn.LinkedTable_Table31" localSheetId="7" hidden="1">#REF!</definedName>
    <definedName name="__xlcn.LinkedTable_Table31" localSheetId="10" hidden="1">#REF!</definedName>
    <definedName name="__xlcn.LinkedTable_Table31" localSheetId="3" hidden="1">#REF!</definedName>
    <definedName name="__xlcn.LinkedTable_Table31" localSheetId="0" hidden="1">#REF!</definedName>
    <definedName name="__xlcn.LinkedTable_Table31" localSheetId="9" hidden="1">#REF!</definedName>
    <definedName name="__xlcn.LinkedTable_Table31" localSheetId="8" hidden="1">#REF!</definedName>
    <definedName name="__xlcn.LinkedTable_Table31" hidden="1">#REF!</definedName>
    <definedName name="__xlcn.LinkedTable_Table41" localSheetId="11" hidden="1">#REF!</definedName>
    <definedName name="__xlcn.LinkedTable_Table41" localSheetId="7" hidden="1">#REF!</definedName>
    <definedName name="__xlcn.LinkedTable_Table41" localSheetId="10" hidden="1">#REF!</definedName>
    <definedName name="__xlcn.LinkedTable_Table41" localSheetId="3" hidden="1">#REF!</definedName>
    <definedName name="__xlcn.LinkedTable_Table41" localSheetId="0" hidden="1">#REF!</definedName>
    <definedName name="__xlcn.LinkedTable_Table41" localSheetId="9" hidden="1">#REF!</definedName>
    <definedName name="__xlcn.LinkedTable_Table41" localSheetId="8" hidden="1">#REF!</definedName>
    <definedName name="__xlcn.LinkedTable_Table41" hidden="1">#REF!</definedName>
    <definedName name="__xlcn.LinkedTable_Table51" localSheetId="11" hidden="1">#REF!</definedName>
    <definedName name="__xlcn.LinkedTable_Table51" localSheetId="7" hidden="1">#REF!</definedName>
    <definedName name="__xlcn.LinkedTable_Table51" localSheetId="10" hidden="1">#REF!</definedName>
    <definedName name="__xlcn.LinkedTable_Table51" localSheetId="3" hidden="1">#REF!</definedName>
    <definedName name="__xlcn.LinkedTable_Table51" localSheetId="0" hidden="1">#REF!</definedName>
    <definedName name="__xlcn.LinkedTable_Table51" localSheetId="9" hidden="1">#REF!</definedName>
    <definedName name="__xlcn.LinkedTable_Table51" localSheetId="8" hidden="1">#REF!</definedName>
    <definedName name="__xlcn.LinkedTable_Table51" hidden="1">#REF!</definedName>
    <definedName name="__xlcn.LinkedTable_Table61" localSheetId="11" hidden="1">#REF!</definedName>
    <definedName name="__xlcn.LinkedTable_Table61" localSheetId="7" hidden="1">#REF!</definedName>
    <definedName name="__xlcn.LinkedTable_Table61" localSheetId="10" hidden="1">#REF!</definedName>
    <definedName name="__xlcn.LinkedTable_Table61" localSheetId="3" hidden="1">#REF!</definedName>
    <definedName name="__xlcn.LinkedTable_Table61" localSheetId="0" hidden="1">#REF!</definedName>
    <definedName name="__xlcn.LinkedTable_Table61" localSheetId="9" hidden="1">#REF!</definedName>
    <definedName name="__xlcn.LinkedTable_Table61" localSheetId="8" hidden="1">#REF!</definedName>
    <definedName name="__xlcn.LinkedTable_Table61" hidden="1">#REF!</definedName>
    <definedName name="__xlcn.LinkedTable_Table71" localSheetId="11" hidden="1">#REF!</definedName>
    <definedName name="__xlcn.LinkedTable_Table71" localSheetId="7" hidden="1">#REF!</definedName>
    <definedName name="__xlcn.LinkedTable_Table71" localSheetId="10" hidden="1">#REF!</definedName>
    <definedName name="__xlcn.LinkedTable_Table71" localSheetId="3" hidden="1">#REF!</definedName>
    <definedName name="__xlcn.LinkedTable_Table71" localSheetId="0" hidden="1">#REF!</definedName>
    <definedName name="__xlcn.LinkedTable_Table71" localSheetId="9" hidden="1">#REF!</definedName>
    <definedName name="__xlcn.LinkedTable_Table71" localSheetId="8" hidden="1">#REF!</definedName>
    <definedName name="__xlcn.LinkedTable_Table71" hidden="1">#REF!</definedName>
    <definedName name="__xlcn.LinkedTable_Table81" localSheetId="11" hidden="1">#REF!</definedName>
    <definedName name="__xlcn.LinkedTable_Table81" localSheetId="7" hidden="1">#REF!</definedName>
    <definedName name="__xlcn.LinkedTable_Table81" localSheetId="10" hidden="1">#REF!</definedName>
    <definedName name="__xlcn.LinkedTable_Table81" localSheetId="3" hidden="1">#REF!</definedName>
    <definedName name="__xlcn.LinkedTable_Table81" localSheetId="0" hidden="1">#REF!</definedName>
    <definedName name="__xlcn.LinkedTable_Table81" localSheetId="9" hidden="1">#REF!</definedName>
    <definedName name="__xlcn.LinkedTable_Table81" localSheetId="8" hidden="1">#REF!</definedName>
    <definedName name="__xlcn.LinkedTable_Table81" hidden="1">#REF!</definedName>
    <definedName name="__xlcn.LinkedTable_Table91" localSheetId="11" hidden="1">#REF!</definedName>
    <definedName name="__xlcn.LinkedTable_Table91" localSheetId="7" hidden="1">#REF!</definedName>
    <definedName name="__xlcn.LinkedTable_Table91" localSheetId="10" hidden="1">#REF!</definedName>
    <definedName name="__xlcn.LinkedTable_Table91" localSheetId="3" hidden="1">#REF!</definedName>
    <definedName name="__xlcn.LinkedTable_Table91" localSheetId="0" hidden="1">#REF!</definedName>
    <definedName name="__xlcn.LinkedTable_Table91" localSheetId="9" hidden="1">#REF!</definedName>
    <definedName name="__xlcn.LinkedTable_Table91" localSheetId="8" hidden="1">#REF!</definedName>
    <definedName name="__xlcn.LinkedTable_Table91" hidden="1">#REF!</definedName>
    <definedName name="_Dist_Bin" localSheetId="11" hidden="1">#REF!</definedName>
    <definedName name="_Dist_Bin" localSheetId="7" hidden="1">#REF!</definedName>
    <definedName name="_Dist_Bin" localSheetId="10" hidden="1">#REF!</definedName>
    <definedName name="_Dist_Bin" localSheetId="3" hidden="1">#REF!</definedName>
    <definedName name="_Dist_Bin" localSheetId="0" hidden="1">#REF!</definedName>
    <definedName name="_Dist_Bin" localSheetId="9" hidden="1">#REF!</definedName>
    <definedName name="_Dist_Bin" localSheetId="8" hidden="1">#REF!</definedName>
    <definedName name="_Dist_Bin" hidden="1">#REF!</definedName>
    <definedName name="_Dist_Values" localSheetId="11" hidden="1">#REF!</definedName>
    <definedName name="_Dist_Values" localSheetId="7" hidden="1">#REF!</definedName>
    <definedName name="_Dist_Values" localSheetId="10" hidden="1">#REF!</definedName>
    <definedName name="_Dist_Values" localSheetId="3" hidden="1">#REF!</definedName>
    <definedName name="_Dist_Values" localSheetId="0" hidden="1">#REF!</definedName>
    <definedName name="_Dist_Values" localSheetId="9" hidden="1">#REF!</definedName>
    <definedName name="_Dist_Values" localSheetId="8" hidden="1">#REF!</definedName>
    <definedName name="_Dist_Values" hidden="1">#REF!</definedName>
    <definedName name="_Fill" localSheetId="11" hidden="1">#REF!</definedName>
    <definedName name="_Fill" localSheetId="7" hidden="1">#REF!</definedName>
    <definedName name="_Fill" localSheetId="10" hidden="1">#REF!</definedName>
    <definedName name="_Fill" localSheetId="3" hidden="1">#REF!</definedName>
    <definedName name="_Fill" localSheetId="0" hidden="1">#REF!</definedName>
    <definedName name="_Fill" localSheetId="9" hidden="1">#REF!</definedName>
    <definedName name="_Fill" localSheetId="8" hidden="1">#REF!</definedName>
    <definedName name="_Fill" hidden="1">#REF!</definedName>
    <definedName name="_xlnm._FilterDatabase" localSheetId="13" hidden="1">'7410 Kab. Buton Utara'!$A$1:$I$79</definedName>
    <definedName name="_xlnm._FilterDatabase" localSheetId="11" hidden="1">'7410 Kab. Buton Utara (2)'!$A$1:$I$79</definedName>
    <definedName name="_xlnm._FilterDatabase" localSheetId="7" hidden="1">FORMULASI!$V$11:$V$88</definedName>
    <definedName name="_xlnm._FilterDatabase" localSheetId="14" hidden="1">KK_Simulasi!$A$10:$W$10</definedName>
    <definedName name="_xlnm._FilterDatabase" localSheetId="10" hidden="1">'KK_Simulasi (3)'!$A$10:$V$10</definedName>
    <definedName name="_xlnm._FilterDatabase" localSheetId="3" hidden="1">'LAMPIRAN ADD 2021'!$A$10:$V$10</definedName>
    <definedName name="_xlnm._FilterDatabase" localSheetId="0" hidden="1">'LAMPIRAN PERUBAHAN (lama)'!$A$10:$V$10</definedName>
    <definedName name="_xlnm._FilterDatabase" localSheetId="9" hidden="1">TES!$A$10:$V$10</definedName>
    <definedName name="_xlnm._FilterDatabase" localSheetId="8" hidden="1">'TES (2)'!$A$10:$V$10</definedName>
    <definedName name="_Key1" localSheetId="11" hidden="1">#REF!</definedName>
    <definedName name="_Key1" localSheetId="7" hidden="1">#REF!</definedName>
    <definedName name="_Key1" localSheetId="10" hidden="1">#REF!</definedName>
    <definedName name="_Key1" localSheetId="3" hidden="1">#REF!</definedName>
    <definedName name="_Key1" localSheetId="0" hidden="1">#REF!</definedName>
    <definedName name="_Key1" localSheetId="9" hidden="1">#REF!</definedName>
    <definedName name="_Key1" localSheetId="8" hidden="1">#REF!</definedName>
    <definedName name="_Key1" hidden="1">#REF!</definedName>
    <definedName name="_Order1" hidden="1">0</definedName>
    <definedName name="_Order2" hidden="1">0</definedName>
    <definedName name="_Regression_Out" localSheetId="11" hidden="1">#REF!</definedName>
    <definedName name="_Regression_Out" localSheetId="7" hidden="1">#REF!</definedName>
    <definedName name="_Regression_Out" localSheetId="10" hidden="1">#REF!</definedName>
    <definedName name="_Regression_Out" localSheetId="3" hidden="1">#REF!</definedName>
    <definedName name="_Regression_Out" localSheetId="0" hidden="1">#REF!</definedName>
    <definedName name="_Regression_Out" localSheetId="9" hidden="1">#REF!</definedName>
    <definedName name="_Regression_Out" localSheetId="8" hidden="1">#REF!</definedName>
    <definedName name="_Regression_Out" hidden="1">#REF!</definedName>
    <definedName name="_Regression_X" localSheetId="11" hidden="1">#REF!</definedName>
    <definedName name="_Regression_X" localSheetId="7" hidden="1">#REF!</definedName>
    <definedName name="_Regression_X" localSheetId="10" hidden="1">#REF!</definedName>
    <definedName name="_Regression_X" localSheetId="3" hidden="1">#REF!</definedName>
    <definedName name="_Regression_X" localSheetId="0" hidden="1">#REF!</definedName>
    <definedName name="_Regression_X" localSheetId="9" hidden="1">#REF!</definedName>
    <definedName name="_Regression_X" localSheetId="8" hidden="1">#REF!</definedName>
    <definedName name="_Regression_X" hidden="1">#REF!</definedName>
    <definedName name="_Regression_Y" localSheetId="11" hidden="1">#REF!</definedName>
    <definedName name="_Regression_Y" localSheetId="7" hidden="1">#REF!</definedName>
    <definedName name="_Regression_Y" localSheetId="10" hidden="1">#REF!</definedName>
    <definedName name="_Regression_Y" localSheetId="3" hidden="1">#REF!</definedName>
    <definedName name="_Regression_Y" localSheetId="0" hidden="1">#REF!</definedName>
    <definedName name="_Regression_Y" localSheetId="9" hidden="1">#REF!</definedName>
    <definedName name="_Regression_Y" localSheetId="8" hidden="1">#REF!</definedName>
    <definedName name="_Regression_Y" hidden="1">#REF!</definedName>
    <definedName name="_Sort" localSheetId="11" hidden="1">#REF!</definedName>
    <definedName name="_Sort" localSheetId="7" hidden="1">#REF!</definedName>
    <definedName name="_Sort" localSheetId="10" hidden="1">#REF!</definedName>
    <definedName name="_Sort" localSheetId="3" hidden="1">#REF!</definedName>
    <definedName name="_Sort" localSheetId="0" hidden="1">#REF!</definedName>
    <definedName name="_Sort" localSheetId="9" hidden="1">#REF!</definedName>
    <definedName name="_Sort" localSheetId="8" hidden="1">#REF!</definedName>
    <definedName name="_Sort" hidden="1">#REF!</definedName>
    <definedName name="_Table1_Out" localSheetId="11" hidden="1">#REF!</definedName>
    <definedName name="_Table1_Out" localSheetId="7" hidden="1">#REF!</definedName>
    <definedName name="_Table1_Out" localSheetId="10" hidden="1">#REF!</definedName>
    <definedName name="_Table1_Out" localSheetId="3" hidden="1">#REF!</definedName>
    <definedName name="_Table1_Out" localSheetId="0" hidden="1">#REF!</definedName>
    <definedName name="_Table1_Out" localSheetId="9" hidden="1">#REF!</definedName>
    <definedName name="_Table1_Out" localSheetId="8" hidden="1">#REF!</definedName>
    <definedName name="_Table1_Out" hidden="1">#REF!</definedName>
    <definedName name="aaaa" localSheetId="11" hidden="1">#REF!</definedName>
    <definedName name="aaaa" localSheetId="7" hidden="1">#REF!</definedName>
    <definedName name="aaaa" localSheetId="10" hidden="1">#REF!</definedName>
    <definedName name="aaaa" localSheetId="3" hidden="1">#REF!</definedName>
    <definedName name="aaaa" localSheetId="0" hidden="1">#REF!</definedName>
    <definedName name="aaaa" localSheetId="9" hidden="1">#REF!</definedName>
    <definedName name="aaaa" localSheetId="8" hidden="1">#REF!</definedName>
    <definedName name="aaaa" hidden="1">#REF!</definedName>
    <definedName name="CARI">INDIRECT("DATA!A5:A"&amp;COUNTIF([2]DATA!$A$5:$A$548,"?*")+5,TRUE)</definedName>
    <definedName name="fghg" hidden="1">{#N/A,#N/A,FALSE,"R-1";#N/A,#N/A,FALSE,"R-2";#N/A,#N/A,FALSE,"R-2A";#N/A,#N/A,FALSE,"R-3";#N/A,#N/A,FALSE,"R-4";#N/A,#N/A,FALSE,"R-4A";#N/A,#N/A,FALSE,"R-8";#N/A,#N/A,FALSE,"R-8A";#N/A,#N/A,FALSE,"R-11";#N/A,#N/A,FALSE,"R-11A";#N/A,#N/A,FALSE,"R-14.0";#N/A,#N/A,FALSE,"R-15";#N/A,#N/A,FALSE,"R-16.1"}</definedName>
    <definedName name="gl" hidden="1">{#N/A,#N/A,FALSE,"R-1";#N/A,#N/A,FALSE,"R-1 (Oil)";#N/A,#N/A,FALSE,"R-1 (Gas)";#N/A,#N/A,FALSE,"R-2";#N/A,#N/A,FALSE,"R-2A";#N/A,#N/A,FALSE,"R-3";#N/A,#N/A,FALSE,"R-4";#N/A,#N/A,FALSE,"R-4 (Oil)";#N/A,#N/A,FALSE,"R-4 (Gas)";#N/A,#N/A,FALSE,"R-4A";#N/A,#N/A,FALSE,"R-8";#N/A,#N/A,FALSE,"R-8A";#N/A,#N/A,FALSE,"R-11";#N/A,#N/A,FALSE,"R-11A";#N/A,#N/A,FALSE,"R-14 (Oil)";#N/A,#N/A,FALSE,"R-14 (Gas)";#N/A,#N/A,FALSE,"R-15";#N/A,#N/A,FALSE,"R-16.1";#N/A,#N/A,FALSE,"R-16.1.1 (Oil)";#N/A,#N/A,FALSE,"R-16.2";#N/A,#N/A,FALSE,"R-16.2.1 (Gas)"}</definedName>
    <definedName name="gr" hidden="1">{#N/A,#N/A,FALSE,"R-1";#N/A,#N/A,FALSE,"R-1 (Oil)";#N/A,#N/A,FALSE,"R-1 (Gas)";#N/A,#N/A,FALSE,"R-2";#N/A,#N/A,FALSE,"R-2A";#N/A,#N/A,FALSE,"R-3";#N/A,#N/A,FALSE,"R-4";#N/A,#N/A,FALSE,"R-4 (Oil)";#N/A,#N/A,FALSE,"R-4 (Gas)";#N/A,#N/A,FALSE,"R-4A";#N/A,#N/A,FALSE,"R-8";#N/A,#N/A,FALSE,"R-8A";#N/A,#N/A,FALSE,"R-11";#N/A,#N/A,FALSE,"R-11A";#N/A,#N/A,FALSE,"R-14 (Oil)";#N/A,#N/A,FALSE,"R-14 (Gas)";#N/A,#N/A,FALSE,"R-15";#N/A,#N/A,FALSE,"R-16.1";#N/A,#N/A,FALSE,"R-16.1.1 (Oil)";#N/A,#N/A,FALSE,"R-16.2";#N/A,#N/A,FALSE,"R-16.2.1 (Gas)"}</definedName>
    <definedName name="kd_daerah" localSheetId="11">#REF!</definedName>
    <definedName name="kd_daerah" localSheetId="7">#REF!</definedName>
    <definedName name="kd_daerah" localSheetId="14">#REF!</definedName>
    <definedName name="kd_daerah" localSheetId="10">#REF!</definedName>
    <definedName name="kd_daerah" localSheetId="3">#REF!</definedName>
    <definedName name="kd_daerah" localSheetId="0">#REF!</definedName>
    <definedName name="kd_daerah" localSheetId="9">#REF!</definedName>
    <definedName name="kd_daerah" localSheetId="8">#REF!</definedName>
    <definedName name="kd_daerah">#REF!</definedName>
    <definedName name="kode" localSheetId="11">#REF!</definedName>
    <definedName name="kode" localSheetId="7">#REF!</definedName>
    <definedName name="kode" localSheetId="14">#REF!</definedName>
    <definedName name="kode" localSheetId="10">#REF!</definedName>
    <definedName name="kode" localSheetId="3">#REF!</definedName>
    <definedName name="kode" localSheetId="0">#REF!</definedName>
    <definedName name="kode" localSheetId="9">#REF!</definedName>
    <definedName name="kode" localSheetId="8">#REF!</definedName>
    <definedName name="kode">#REF!</definedName>
    <definedName name="maret" localSheetId="11" hidden="1">#REF!</definedName>
    <definedName name="maret" localSheetId="7" hidden="1">#REF!</definedName>
    <definedName name="maret" localSheetId="10" hidden="1">#REF!</definedName>
    <definedName name="maret" localSheetId="3" hidden="1">#REF!</definedName>
    <definedName name="maret" localSheetId="0" hidden="1">#REF!</definedName>
    <definedName name="maret" localSheetId="9" hidden="1">#REF!</definedName>
    <definedName name="maret" localSheetId="8" hidden="1">#REF!</definedName>
    <definedName name="maret" hidden="1">#REF!</definedName>
    <definedName name="nmdaerah" localSheetId="11">#REF!</definedName>
    <definedName name="nmdaerah" localSheetId="7">#REF!</definedName>
    <definedName name="nmdaerah" localSheetId="14">#REF!</definedName>
    <definedName name="nmdaerah" localSheetId="10">#REF!</definedName>
    <definedName name="nmdaerah" localSheetId="3">#REF!</definedName>
    <definedName name="nmdaerah" localSheetId="0">#REF!</definedName>
    <definedName name="nmdaerah" localSheetId="9">#REF!</definedName>
    <definedName name="nmdaerah" localSheetId="8">#REF!</definedName>
    <definedName name="nmdaerah">#REF!</definedName>
    <definedName name="penduduk" localSheetId="11">#REF!</definedName>
    <definedName name="penduduk" localSheetId="7">#REF!</definedName>
    <definedName name="penduduk" localSheetId="14">#REF!</definedName>
    <definedName name="penduduk" localSheetId="10">#REF!</definedName>
    <definedName name="penduduk" localSheetId="3">#REF!</definedName>
    <definedName name="penduduk" localSheetId="0">#REF!</definedName>
    <definedName name="penduduk" localSheetId="9">#REF!</definedName>
    <definedName name="penduduk" localSheetId="8">#REF!</definedName>
    <definedName name="penduduk">#REF!</definedName>
    <definedName name="PER.DANA">INDIRECT("PER.DANA!A5:A"&amp;COUNTIF([2]PER.DANA!$A$5:$A$548,"?*")+5,TRUE)</definedName>
    <definedName name="PER.TAHUN">INDIRECT("PER.TAHUN!A5:A"&amp;COUNTIF([2]PER.TAHUN!$A$5:$A$548,"?*")+5,TRUE)</definedName>
    <definedName name="_xlnm.Print_Area" localSheetId="7">FORMULASI!$B$1:$V$108</definedName>
    <definedName name="_xlnm.Print_Area" localSheetId="14">KK_Simulasi!$B$1:$W$108</definedName>
    <definedName name="_xlnm.Print_Area" localSheetId="10">'KK_Simulasi (3)'!$B$1:$AE$115</definedName>
    <definedName name="_xlnm.Print_Area" localSheetId="3">'LAMPIRAN ADD 2021'!$B$1:$AH$115</definedName>
    <definedName name="_xlnm.Print_Area" localSheetId="0">'LAMPIRAN PERUBAHAN (lama)'!$B$1:$AH$115</definedName>
    <definedName name="_xlnm.Print_Area" localSheetId="9">TES!$B$1:$AJ$108</definedName>
    <definedName name="_xlnm.Print_Area" localSheetId="8">'TES (2)'!$B$1:$AE$108</definedName>
    <definedName name="_xlnm.Print_Titles" localSheetId="7">FORMULASI!$7:$10</definedName>
    <definedName name="_xlnm.Print_Titles" localSheetId="14">KK_Simulasi!$7:$10</definedName>
    <definedName name="_xlnm.Print_Titles" localSheetId="10">'KK_Simulasi (3)'!$7:$10</definedName>
    <definedName name="_xlnm.Print_Titles" localSheetId="3">'LAMPIRAN ADD 2021'!$7:$10</definedName>
    <definedName name="_xlnm.Print_Titles" localSheetId="0">'LAMPIRAN PERUBAHAN (lama)'!$7:$10</definedName>
    <definedName name="_xlnm.Print_Titles" localSheetId="9">TES!$7:$10</definedName>
    <definedName name="_xlnm.Print_Titles" localSheetId="8">'TES (2)'!$7:$10</definedName>
    <definedName name="Prov" localSheetId="11" hidden="1">#REF!</definedName>
    <definedName name="Prov" localSheetId="7" hidden="1">#REF!</definedName>
    <definedName name="Prov" localSheetId="10" hidden="1">#REF!</definedName>
    <definedName name="Prov" localSheetId="3" hidden="1">#REF!</definedName>
    <definedName name="Prov" localSheetId="0" hidden="1">#REF!</definedName>
    <definedName name="Prov" localSheetId="9" hidden="1">#REF!</definedName>
    <definedName name="Prov" localSheetId="8" hidden="1">#REF!</definedName>
    <definedName name="Prov" hidden="1">#REF!</definedName>
    <definedName name="wrn.CMB." hidden="1">{#N/A,#N/A,FALSE,"INPUT DATA"}</definedName>
    <definedName name="wrn.GRGLIN." hidden="1">{#N/A,#N/A,FALSE,"R-1";#N/A,#N/A,FALSE,"R-1 (Oil)";#N/A,#N/A,FALSE,"R-1 (Gas)";#N/A,#N/A,FALSE,"R-2";#N/A,#N/A,FALSE,"R-2A";#N/A,#N/A,FALSE,"R-3";#N/A,#N/A,FALSE,"R-4";#N/A,#N/A,FALSE,"R-4 (Oil)";#N/A,#N/A,FALSE,"R-4 (Gas)";#N/A,#N/A,FALSE,"R-4A";#N/A,#N/A,FALSE,"R-8";#N/A,#N/A,FALSE,"R-8A";#N/A,#N/A,FALSE,"R-11";#N/A,#N/A,FALSE,"R-11A";#N/A,#N/A,FALSE,"R-14 (Oil)";#N/A,#N/A,FALSE,"R-14 (Gas)";#N/A,#N/A,FALSE,"R-15";#N/A,#N/A,FALSE,"R-16.1";#N/A,#N/A,FALSE,"R-16.1.1 (Oil)";#N/A,#N/A,FALSE,"R-16.2";#N/A,#N/A,FALSE,"R-16.2.1 (Gas)"}</definedName>
    <definedName name="wrn.GRKL." hidden="1">{#N/A,#N/A,FALSE,"R-1";#N/A,#N/A,FALSE,"R-2";#N/A,#N/A,FALSE,"R-2A";#N/A,#N/A,FALSE,"R-3";#N/A,#N/A,FALSE,"R-4";#N/A,#N/A,FALSE,"R-4A";#N/A,#N/A,FALSE,"R-8";#N/A,#N/A,FALSE,"R-8A";#N/A,#N/A,FALSE,"R-11";#N/A,#N/A,FALSE,"R-11A";#N/A,#N/A,FALSE,"R-14.0";#N/A,#N/A,FALSE,"R-15";#N/A,#N/A,FALSE,"R-16.1"}</definedName>
    <definedName name="wrn.Kakap." hidden="1">{#N/A,#N/A,FALSE,"Sch-1";#N/A,#N/A,FALSE,"Sch-2";#N/A,#N/A,FALSE,"Sch-3";#N/A,#N/A,FALSE,"Sch-3A";#N/A,#N/A,FALSE,"Sch-3 (Oil)";#N/A,#N/A,FALSE,"Sch-3A (Oil)";#N/A,#N/A,FALSE,"Sch-3 (Gas)";#N/A,#N/A,FALSE,"Sch-3A (Gas)";#N/A,#N/A,FALSE,"Sch-4";#N/A,#N/A,FALSE,"Sch-4 (Oil)";#N/A,#N/A,FALSE,"Sch-4 (Gas)";#N/A,#N/A,FALSE,"Sch-4A";#N/A,#N/A,FALSE,"Sch-4A (Oil)";#N/A,#N/A,FALSE,"Sch-4A (Gas)";#N/A,#N/A,FALSE,"Sch-5";#N/A,#N/A,FALSE,"Sch-6";#N/A,#N/A,FALSE,"Sch-7";#N/A,#N/A,FALSE,"Sch-8";#N/A,#N/A,FALSE,"Sch-8A";#N/A,#N/A,FALSE,"Sch-9";#N/A,#N/A,FALSE,"Sch-9 (Oil)";#N/A,#N/A,FALSE,"Sch-9 (Gas)";#N/A,#N/A,FALSE,"Sch-10";#N/A,#N/A,FALSE,"Sch-11";#N/A,#N/A,FALSE,"Sch-11A";#N/A,#N/A,FALSE,"Sch-12";#N/A,#N/A,FALSE,"Sch-13";#N/A,#N/A,FALSE,"Sch-14";#N/A,#N/A,FALSE,"Sch-15";#N/A,#N/A,FALSE,"Sch-16 (Oil)";#N/A,#N/A,FALSE,"Sch-16 (Gas)";#N/A,#N/A,FALSE,"Sch-16 Attch.";#N/A,#N/A,FALSE,"Sch-17"}</definedName>
    <definedName name="wrn.SP.CMS." hidden="1">{#N/A,#N/A,FALSE,"INPUT DATA"}</definedName>
    <definedName name="YUS" hidden="1">{#N/A,#N/A,FALSE,"R-1";#N/A,#N/A,FALSE,"R-2";#N/A,#N/A,FALSE,"R-2A";#N/A,#N/A,FALSE,"R-3";#N/A,#N/A,FALSE,"R-4";#N/A,#N/A,FALSE,"R-4A";#N/A,#N/A,FALSE,"R-8";#N/A,#N/A,FALSE,"R-8A";#N/A,#N/A,FALSE,"R-11";#N/A,#N/A,FALSE,"R-11A";#N/A,#N/A,FALSE,"R-14.0";#N/A,#N/A,FALSE,"R-15";#N/A,#N/A,FALSE,"R-16.1"}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85" i="9" l="1"/>
  <c r="U76" i="9"/>
  <c r="U75" i="9" l="1"/>
  <c r="V75" i="9" s="1"/>
  <c r="F99" i="9"/>
  <c r="U12" i="9" s="1"/>
  <c r="V12" i="9" s="1"/>
  <c r="F95" i="9"/>
  <c r="E90" i="9"/>
  <c r="F96" i="9" s="1"/>
  <c r="F104" i="9" s="1"/>
  <c r="U13" i="9"/>
  <c r="U14" i="9"/>
  <c r="U15" i="9"/>
  <c r="U16" i="9"/>
  <c r="U17" i="9"/>
  <c r="U18" i="9"/>
  <c r="V18" i="9" s="1"/>
  <c r="U19" i="9"/>
  <c r="V19" i="9" s="1"/>
  <c r="U20" i="9"/>
  <c r="U21" i="9"/>
  <c r="U22" i="9"/>
  <c r="U23" i="9"/>
  <c r="U24" i="9"/>
  <c r="U25" i="9"/>
  <c r="U26" i="9"/>
  <c r="V26" i="9" s="1"/>
  <c r="U27" i="9"/>
  <c r="V27" i="9" s="1"/>
  <c r="U28" i="9"/>
  <c r="U29" i="9"/>
  <c r="U30" i="9"/>
  <c r="V30" i="9" s="1"/>
  <c r="U31" i="9"/>
  <c r="U32" i="9"/>
  <c r="U33" i="9"/>
  <c r="U34" i="9"/>
  <c r="V34" i="9" s="1"/>
  <c r="U35" i="9"/>
  <c r="V35" i="9" s="1"/>
  <c r="U36" i="9"/>
  <c r="U37" i="9"/>
  <c r="U38" i="9"/>
  <c r="V38" i="9" s="1"/>
  <c r="U39" i="9"/>
  <c r="U40" i="9"/>
  <c r="U41" i="9"/>
  <c r="U42" i="9"/>
  <c r="V42" i="9" s="1"/>
  <c r="U43" i="9"/>
  <c r="V43" i="9" s="1"/>
  <c r="U44" i="9"/>
  <c r="U45" i="9"/>
  <c r="U46" i="9"/>
  <c r="U47" i="9"/>
  <c r="U48" i="9"/>
  <c r="U49" i="9"/>
  <c r="U50" i="9"/>
  <c r="V50" i="9" s="1"/>
  <c r="U51" i="9"/>
  <c r="V51" i="9" s="1"/>
  <c r="U52" i="9"/>
  <c r="U53" i="9"/>
  <c r="U54" i="9"/>
  <c r="U55" i="9"/>
  <c r="U56" i="9"/>
  <c r="U57" i="9"/>
  <c r="U58" i="9"/>
  <c r="V58" i="9" s="1"/>
  <c r="U59" i="9"/>
  <c r="V59" i="9" s="1"/>
  <c r="U60" i="9"/>
  <c r="U61" i="9"/>
  <c r="U62" i="9"/>
  <c r="V62" i="9" s="1"/>
  <c r="U63" i="9"/>
  <c r="U64" i="9"/>
  <c r="U65" i="9"/>
  <c r="U66" i="9"/>
  <c r="V66" i="9" s="1"/>
  <c r="U67" i="9"/>
  <c r="V67" i="9" s="1"/>
  <c r="U68" i="9"/>
  <c r="U69" i="9"/>
  <c r="U70" i="9"/>
  <c r="V70" i="9" s="1"/>
  <c r="U71" i="9"/>
  <c r="U72" i="9"/>
  <c r="U73" i="9"/>
  <c r="U74" i="9"/>
  <c r="V74" i="9" s="1"/>
  <c r="U77" i="9"/>
  <c r="U78" i="9"/>
  <c r="U79" i="9"/>
  <c r="V79" i="9" s="1"/>
  <c r="U80" i="9"/>
  <c r="U81" i="9"/>
  <c r="U82" i="9"/>
  <c r="V82" i="9" s="1"/>
  <c r="U83" i="9"/>
  <c r="V83" i="9" s="1"/>
  <c r="U84" i="9"/>
  <c r="V84" i="9" s="1"/>
  <c r="U85" i="9"/>
  <c r="U86" i="9"/>
  <c r="U87" i="9"/>
  <c r="U88" i="9"/>
  <c r="U11" i="9"/>
  <c r="V11" i="9" s="1"/>
  <c r="V13" i="9"/>
  <c r="V14" i="9"/>
  <c r="V15" i="9"/>
  <c r="V16" i="9"/>
  <c r="V17" i="9"/>
  <c r="V20" i="9"/>
  <c r="V21" i="9"/>
  <c r="V22" i="9"/>
  <c r="V23" i="9"/>
  <c r="V24" i="9"/>
  <c r="V25" i="9"/>
  <c r="V28" i="9"/>
  <c r="V29" i="9"/>
  <c r="V31" i="9"/>
  <c r="V32" i="9"/>
  <c r="V33" i="9"/>
  <c r="V36" i="9"/>
  <c r="V37" i="9"/>
  <c r="V39" i="9"/>
  <c r="V40" i="9"/>
  <c r="V41" i="9"/>
  <c r="V44" i="9"/>
  <c r="V45" i="9"/>
  <c r="V46" i="9"/>
  <c r="V47" i="9"/>
  <c r="V48" i="9"/>
  <c r="V49" i="9"/>
  <c r="V52" i="9"/>
  <c r="V53" i="9"/>
  <c r="V54" i="9"/>
  <c r="V55" i="9"/>
  <c r="V56" i="9"/>
  <c r="V57" i="9"/>
  <c r="V60" i="9"/>
  <c r="V61" i="9"/>
  <c r="V63" i="9"/>
  <c r="V64" i="9"/>
  <c r="V65" i="9"/>
  <c r="V68" i="9"/>
  <c r="V69" i="9"/>
  <c r="V71" i="9"/>
  <c r="V72" i="9"/>
  <c r="V73" i="9"/>
  <c r="V76" i="9"/>
  <c r="V77" i="9"/>
  <c r="V78" i="9"/>
  <c r="V80" i="9"/>
  <c r="V81" i="9"/>
  <c r="V85" i="9"/>
  <c r="V86" i="9"/>
  <c r="V87" i="9"/>
  <c r="V88" i="9"/>
  <c r="E90" i="13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4" i="9"/>
  <c r="E75" i="9"/>
  <c r="E76" i="9"/>
  <c r="E77" i="9"/>
  <c r="E78" i="9"/>
  <c r="E79" i="9"/>
  <c r="E80" i="9"/>
  <c r="E81" i="9"/>
  <c r="E82" i="9"/>
  <c r="E83" i="9"/>
  <c r="E84" i="9"/>
  <c r="E85" i="9"/>
  <c r="E86" i="9"/>
  <c r="E87" i="9"/>
  <c r="E88" i="9"/>
  <c r="E11" i="9"/>
  <c r="AS89" i="13" l="1"/>
  <c r="AR89" i="13"/>
  <c r="G18" i="19" l="1"/>
  <c r="G19" i="19" s="1"/>
  <c r="M17" i="19"/>
  <c r="M18" i="19" s="1"/>
  <c r="M19" i="19" s="1"/>
  <c r="L17" i="19"/>
  <c r="L18" i="19" s="1"/>
  <c r="G17" i="19"/>
  <c r="L16" i="19"/>
  <c r="F16" i="19"/>
  <c r="L15" i="19"/>
  <c r="F15" i="19"/>
  <c r="L14" i="19"/>
  <c r="F14" i="19"/>
  <c r="L13" i="19"/>
  <c r="F13" i="19"/>
  <c r="L12" i="19"/>
  <c r="F12" i="19"/>
  <c r="L11" i="19"/>
  <c r="F11" i="19"/>
  <c r="L10" i="19"/>
  <c r="F10" i="19"/>
  <c r="L9" i="19"/>
  <c r="F9" i="19"/>
  <c r="L8" i="19"/>
  <c r="F8" i="19"/>
  <c r="L7" i="19"/>
  <c r="F7" i="19"/>
  <c r="F17" i="19" s="1"/>
  <c r="F18" i="19" s="1"/>
  <c r="AW22" i="13"/>
  <c r="AW23" i="13"/>
  <c r="BC22" i="13"/>
  <c r="BC23" i="13"/>
  <c r="F19" i="19" l="1"/>
  <c r="L19" i="19"/>
  <c r="AP89" i="13"/>
  <c r="AB12" i="13"/>
  <c r="AB13" i="13"/>
  <c r="AB14" i="13"/>
  <c r="AB15" i="13"/>
  <c r="AB16" i="13"/>
  <c r="AB17" i="13"/>
  <c r="AB18" i="13"/>
  <c r="AB19" i="13"/>
  <c r="AB20" i="13"/>
  <c r="AB21" i="13"/>
  <c r="AB22" i="13"/>
  <c r="AB23" i="13"/>
  <c r="AB24" i="13"/>
  <c r="AB25" i="13"/>
  <c r="AB26" i="13"/>
  <c r="AB27" i="13"/>
  <c r="AB28" i="13"/>
  <c r="AB29" i="13"/>
  <c r="AB30" i="13"/>
  <c r="AB31" i="13"/>
  <c r="AB32" i="13"/>
  <c r="AB33" i="13"/>
  <c r="AB34" i="13"/>
  <c r="AB35" i="13"/>
  <c r="AB36" i="13"/>
  <c r="AB37" i="13"/>
  <c r="AB38" i="13"/>
  <c r="AB39" i="13"/>
  <c r="AB40" i="13"/>
  <c r="AB41" i="13"/>
  <c r="AB42" i="13"/>
  <c r="AB43" i="13"/>
  <c r="AB44" i="13"/>
  <c r="AB45" i="13"/>
  <c r="AB46" i="13"/>
  <c r="AB47" i="13"/>
  <c r="AB48" i="13"/>
  <c r="AB49" i="13"/>
  <c r="AB50" i="13"/>
  <c r="AB51" i="13"/>
  <c r="AB52" i="13"/>
  <c r="AB53" i="13"/>
  <c r="AB54" i="13"/>
  <c r="AB55" i="13"/>
  <c r="AB56" i="13"/>
  <c r="AB57" i="13"/>
  <c r="AB58" i="13"/>
  <c r="AB59" i="13"/>
  <c r="AB60" i="13"/>
  <c r="AB61" i="13"/>
  <c r="AB62" i="13"/>
  <c r="AB63" i="13"/>
  <c r="AB64" i="13"/>
  <c r="AB65" i="13"/>
  <c r="AB66" i="13"/>
  <c r="AB67" i="13"/>
  <c r="AB68" i="13"/>
  <c r="AB69" i="13"/>
  <c r="AB70" i="13"/>
  <c r="AB71" i="13"/>
  <c r="AB72" i="13"/>
  <c r="AB73" i="13"/>
  <c r="AB74" i="13"/>
  <c r="AB75" i="13"/>
  <c r="AB76" i="13"/>
  <c r="AB77" i="13"/>
  <c r="AB78" i="13"/>
  <c r="AB79" i="13"/>
  <c r="AB80" i="13"/>
  <c r="AB81" i="13"/>
  <c r="AB82" i="13"/>
  <c r="AB83" i="13"/>
  <c r="AB84" i="13"/>
  <c r="AB85" i="13"/>
  <c r="AB86" i="13"/>
  <c r="AB87" i="13"/>
  <c r="AB88" i="13"/>
  <c r="AB11" i="13"/>
  <c r="Z12" i="13"/>
  <c r="Z13" i="13"/>
  <c r="Z14" i="13"/>
  <c r="Z15" i="13"/>
  <c r="Z16" i="13"/>
  <c r="Z17" i="13"/>
  <c r="Z18" i="13"/>
  <c r="Z19" i="13"/>
  <c r="Z20" i="13"/>
  <c r="Z21" i="13"/>
  <c r="Z22" i="13"/>
  <c r="Z23" i="13"/>
  <c r="Z24" i="13"/>
  <c r="Z25" i="13"/>
  <c r="Z26" i="13"/>
  <c r="Z27" i="13"/>
  <c r="Z28" i="13"/>
  <c r="Z29" i="13"/>
  <c r="Z30" i="13"/>
  <c r="Z31" i="13"/>
  <c r="Z32" i="13"/>
  <c r="Z33" i="13"/>
  <c r="Z34" i="13"/>
  <c r="Z35" i="13"/>
  <c r="Z36" i="13"/>
  <c r="Z37" i="13"/>
  <c r="Z38" i="13"/>
  <c r="Z39" i="13"/>
  <c r="Z40" i="13"/>
  <c r="Z41" i="13"/>
  <c r="Z42" i="13"/>
  <c r="Z43" i="13"/>
  <c r="Z44" i="13"/>
  <c r="Z45" i="13"/>
  <c r="Z46" i="13"/>
  <c r="Z47" i="13"/>
  <c r="Z48" i="13"/>
  <c r="Z49" i="13"/>
  <c r="Z50" i="13"/>
  <c r="Z51" i="13"/>
  <c r="Z52" i="13"/>
  <c r="Z53" i="13"/>
  <c r="Z54" i="13"/>
  <c r="Z55" i="13"/>
  <c r="Z56" i="13"/>
  <c r="Z57" i="13"/>
  <c r="Z58" i="13"/>
  <c r="Z59" i="13"/>
  <c r="Z60" i="13"/>
  <c r="Z61" i="13"/>
  <c r="Z62" i="13"/>
  <c r="Z63" i="13"/>
  <c r="Z64" i="13"/>
  <c r="Z65" i="13"/>
  <c r="Z66" i="13"/>
  <c r="Z67" i="13"/>
  <c r="Z68" i="13"/>
  <c r="Z69" i="13"/>
  <c r="Z70" i="13"/>
  <c r="Z71" i="13"/>
  <c r="Z72" i="13"/>
  <c r="Z73" i="13"/>
  <c r="Z74" i="13"/>
  <c r="Z75" i="13"/>
  <c r="Z76" i="13"/>
  <c r="Z77" i="13"/>
  <c r="Z78" i="13"/>
  <c r="Z79" i="13"/>
  <c r="Z80" i="13"/>
  <c r="Z81" i="13"/>
  <c r="Z82" i="13"/>
  <c r="Z83" i="13"/>
  <c r="Z84" i="13"/>
  <c r="Z85" i="13"/>
  <c r="Z86" i="13"/>
  <c r="Z87" i="13"/>
  <c r="Z88" i="13"/>
  <c r="Z11" i="13"/>
  <c r="F99" i="18"/>
  <c r="F98" i="18"/>
  <c r="F95" i="18"/>
  <c r="AG90" i="18"/>
  <c r="AF90" i="18"/>
  <c r="AD90" i="18"/>
  <c r="AA90" i="18"/>
  <c r="AL89" i="18"/>
  <c r="AK89" i="18"/>
  <c r="AC88" i="18"/>
  <c r="Z88" i="18"/>
  <c r="Y88" i="18"/>
  <c r="X88" i="18"/>
  <c r="W88" i="18"/>
  <c r="AB88" i="18" s="1"/>
  <c r="AL88" i="18" s="1"/>
  <c r="U88" i="18"/>
  <c r="Q88" i="18"/>
  <c r="N88" i="18"/>
  <c r="K88" i="18"/>
  <c r="H88" i="18"/>
  <c r="G88" i="18"/>
  <c r="F88" i="18"/>
  <c r="E88" i="18"/>
  <c r="D88" i="18"/>
  <c r="C88" i="18"/>
  <c r="AC87" i="18"/>
  <c r="Z87" i="18"/>
  <c r="Y87" i="18"/>
  <c r="X87" i="18"/>
  <c r="W87" i="18"/>
  <c r="U87" i="18"/>
  <c r="Q87" i="18"/>
  <c r="N87" i="18"/>
  <c r="K87" i="18"/>
  <c r="H87" i="18"/>
  <c r="G87" i="18"/>
  <c r="F87" i="18"/>
  <c r="E87" i="18"/>
  <c r="D87" i="18"/>
  <c r="C87" i="18"/>
  <c r="AC86" i="18"/>
  <c r="Z86" i="18"/>
  <c r="Y86" i="18"/>
  <c r="X86" i="18"/>
  <c r="W86" i="18"/>
  <c r="AK86" i="18" s="1"/>
  <c r="U86" i="18"/>
  <c r="Q86" i="18"/>
  <c r="N86" i="18"/>
  <c r="K86" i="18"/>
  <c r="H86" i="18"/>
  <c r="G86" i="18"/>
  <c r="F86" i="18"/>
  <c r="E86" i="18"/>
  <c r="D86" i="18"/>
  <c r="C86" i="18"/>
  <c r="AC85" i="18"/>
  <c r="AB85" i="18"/>
  <c r="AL85" i="18" s="1"/>
  <c r="Z85" i="18"/>
  <c r="Y85" i="18"/>
  <c r="X85" i="18"/>
  <c r="W85" i="18"/>
  <c r="U85" i="18"/>
  <c r="Q85" i="18"/>
  <c r="N85" i="18"/>
  <c r="K85" i="18"/>
  <c r="H85" i="18"/>
  <c r="G85" i="18"/>
  <c r="F85" i="18"/>
  <c r="E85" i="18"/>
  <c r="D85" i="18"/>
  <c r="C85" i="18"/>
  <c r="AC84" i="18"/>
  <c r="Z84" i="18"/>
  <c r="Y84" i="18"/>
  <c r="X84" i="18"/>
  <c r="AB84" i="18" s="1"/>
  <c r="AL84" i="18" s="1"/>
  <c r="W84" i="18"/>
  <c r="U84" i="18"/>
  <c r="Q84" i="18"/>
  <c r="N84" i="18"/>
  <c r="K84" i="18"/>
  <c r="H84" i="18"/>
  <c r="G84" i="18"/>
  <c r="F84" i="18"/>
  <c r="E84" i="18"/>
  <c r="D84" i="18"/>
  <c r="C84" i="18"/>
  <c r="AC83" i="18"/>
  <c r="Z83" i="18"/>
  <c r="Y83" i="18"/>
  <c r="X83" i="18"/>
  <c r="W83" i="18"/>
  <c r="U83" i="18"/>
  <c r="Q83" i="18"/>
  <c r="N83" i="18"/>
  <c r="K83" i="18"/>
  <c r="H83" i="18"/>
  <c r="G83" i="18"/>
  <c r="F83" i="18"/>
  <c r="E83" i="18"/>
  <c r="D83" i="18"/>
  <c r="C83" i="18"/>
  <c r="AC82" i="18"/>
  <c r="Z82" i="18"/>
  <c r="Y82" i="18"/>
  <c r="X82" i="18"/>
  <c r="W82" i="18"/>
  <c r="U82" i="18"/>
  <c r="Q82" i="18"/>
  <c r="N82" i="18"/>
  <c r="K82" i="18"/>
  <c r="H82" i="18"/>
  <c r="G82" i="18"/>
  <c r="F82" i="18"/>
  <c r="E82" i="18"/>
  <c r="D82" i="18"/>
  <c r="C82" i="18"/>
  <c r="AC81" i="18"/>
  <c r="AB81" i="18"/>
  <c r="AL81" i="18" s="1"/>
  <c r="Z81" i="18"/>
  <c r="Y81" i="18"/>
  <c r="X81" i="18"/>
  <c r="W81" i="18"/>
  <c r="U81" i="18"/>
  <c r="Q81" i="18"/>
  <c r="N81" i="18"/>
  <c r="K81" i="18"/>
  <c r="H81" i="18"/>
  <c r="G81" i="18"/>
  <c r="F81" i="18"/>
  <c r="E81" i="18"/>
  <c r="D81" i="18"/>
  <c r="C81" i="18"/>
  <c r="AC80" i="18"/>
  <c r="Z80" i="18"/>
  <c r="Y80" i="18"/>
  <c r="X80" i="18"/>
  <c r="W80" i="18"/>
  <c r="AB80" i="18" s="1"/>
  <c r="AL80" i="18" s="1"/>
  <c r="U80" i="18"/>
  <c r="Q80" i="18"/>
  <c r="N80" i="18"/>
  <c r="K80" i="18"/>
  <c r="H80" i="18"/>
  <c r="G80" i="18"/>
  <c r="F80" i="18"/>
  <c r="E80" i="18"/>
  <c r="D80" i="18"/>
  <c r="C80" i="18"/>
  <c r="AC79" i="18"/>
  <c r="Z79" i="18"/>
  <c r="Y79" i="18"/>
  <c r="X79" i="18"/>
  <c r="W79" i="18"/>
  <c r="U79" i="18"/>
  <c r="Q79" i="18"/>
  <c r="N79" i="18"/>
  <c r="K79" i="18"/>
  <c r="H79" i="18"/>
  <c r="G79" i="18"/>
  <c r="F79" i="18"/>
  <c r="E79" i="18"/>
  <c r="D79" i="18"/>
  <c r="C79" i="18"/>
  <c r="AC78" i="18"/>
  <c r="Z78" i="18"/>
  <c r="Y78" i="18"/>
  <c r="X78" i="18"/>
  <c r="W78" i="18"/>
  <c r="AB78" i="18" s="1"/>
  <c r="AL78" i="18" s="1"/>
  <c r="U78" i="18"/>
  <c r="Q78" i="18"/>
  <c r="N78" i="18"/>
  <c r="K78" i="18"/>
  <c r="H78" i="18"/>
  <c r="G78" i="18"/>
  <c r="F78" i="18"/>
  <c r="E78" i="18"/>
  <c r="D78" i="18"/>
  <c r="C78" i="18"/>
  <c r="AC77" i="18"/>
  <c r="AB77" i="18"/>
  <c r="AL77" i="18" s="1"/>
  <c r="Z77" i="18"/>
  <c r="Y77" i="18"/>
  <c r="X77" i="18"/>
  <c r="W77" i="18"/>
  <c r="U77" i="18"/>
  <c r="Q77" i="18"/>
  <c r="N77" i="18"/>
  <c r="K77" i="18"/>
  <c r="H77" i="18"/>
  <c r="G77" i="18"/>
  <c r="F77" i="18"/>
  <c r="E77" i="18"/>
  <c r="D77" i="18"/>
  <c r="C77" i="18"/>
  <c r="AC76" i="18"/>
  <c r="Z76" i="18"/>
  <c r="Y76" i="18"/>
  <c r="X76" i="18"/>
  <c r="AK76" i="18" s="1"/>
  <c r="W76" i="18"/>
  <c r="AB76" i="18" s="1"/>
  <c r="AL76" i="18" s="1"/>
  <c r="U76" i="18"/>
  <c r="Q76" i="18"/>
  <c r="N76" i="18"/>
  <c r="K76" i="18"/>
  <c r="H76" i="18"/>
  <c r="G76" i="18"/>
  <c r="F76" i="18"/>
  <c r="E76" i="18"/>
  <c r="D76" i="18"/>
  <c r="C76" i="18"/>
  <c r="AC75" i="18"/>
  <c r="Z75" i="18"/>
  <c r="Y75" i="18"/>
  <c r="X75" i="18"/>
  <c r="W75" i="18"/>
  <c r="U75" i="18"/>
  <c r="Q75" i="18"/>
  <c r="N75" i="18"/>
  <c r="K75" i="18"/>
  <c r="H75" i="18"/>
  <c r="G75" i="18"/>
  <c r="F75" i="18"/>
  <c r="E75" i="18"/>
  <c r="D75" i="18"/>
  <c r="C75" i="18"/>
  <c r="AC74" i="18"/>
  <c r="Z74" i="18"/>
  <c r="Y74" i="18"/>
  <c r="X74" i="18"/>
  <c r="AK74" i="18" s="1"/>
  <c r="W74" i="18"/>
  <c r="U74" i="18"/>
  <c r="Q74" i="18"/>
  <c r="N74" i="18"/>
  <c r="K74" i="18"/>
  <c r="H74" i="18"/>
  <c r="G74" i="18"/>
  <c r="F74" i="18"/>
  <c r="E74" i="18"/>
  <c r="D74" i="18"/>
  <c r="C74" i="18"/>
  <c r="AC73" i="18"/>
  <c r="AB73" i="18"/>
  <c r="AL73" i="18" s="1"/>
  <c r="Z73" i="18"/>
  <c r="Y73" i="18"/>
  <c r="X73" i="18"/>
  <c r="W73" i="18"/>
  <c r="V73" i="18"/>
  <c r="AN73" i="18" s="1"/>
  <c r="U73" i="18"/>
  <c r="Q73" i="18"/>
  <c r="N73" i="18"/>
  <c r="K73" i="18"/>
  <c r="H73" i="18"/>
  <c r="G73" i="18"/>
  <c r="F73" i="18"/>
  <c r="E73" i="18"/>
  <c r="D73" i="18"/>
  <c r="C73" i="18"/>
  <c r="AC72" i="18"/>
  <c r="Z72" i="18"/>
  <c r="Y72" i="18"/>
  <c r="X72" i="18"/>
  <c r="AK72" i="18" s="1"/>
  <c r="W72" i="18"/>
  <c r="AB72" i="18" s="1"/>
  <c r="AL72" i="18" s="1"/>
  <c r="U72" i="18"/>
  <c r="Q72" i="18"/>
  <c r="N72" i="18"/>
  <c r="K72" i="18"/>
  <c r="H72" i="18"/>
  <c r="G72" i="18"/>
  <c r="F72" i="18"/>
  <c r="E72" i="18"/>
  <c r="D72" i="18"/>
  <c r="C72" i="18"/>
  <c r="AC71" i="18"/>
  <c r="Z71" i="18"/>
  <c r="Y71" i="18"/>
  <c r="X71" i="18"/>
  <c r="W71" i="18"/>
  <c r="U71" i="18"/>
  <c r="Q71" i="18"/>
  <c r="N71" i="18"/>
  <c r="K71" i="18"/>
  <c r="H71" i="18"/>
  <c r="G71" i="18"/>
  <c r="F71" i="18"/>
  <c r="E71" i="18"/>
  <c r="D71" i="18"/>
  <c r="C71" i="18"/>
  <c r="AC70" i="18"/>
  <c r="Z70" i="18"/>
  <c r="Y70" i="18"/>
  <c r="X70" i="18"/>
  <c r="W70" i="18"/>
  <c r="U70" i="18"/>
  <c r="Q70" i="18"/>
  <c r="N70" i="18"/>
  <c r="K70" i="18"/>
  <c r="H70" i="18"/>
  <c r="G70" i="18"/>
  <c r="F70" i="18"/>
  <c r="E70" i="18"/>
  <c r="D70" i="18"/>
  <c r="C70" i="18"/>
  <c r="AC69" i="18"/>
  <c r="AB69" i="18"/>
  <c r="AL69" i="18" s="1"/>
  <c r="Z69" i="18"/>
  <c r="Y69" i="18"/>
  <c r="X69" i="18"/>
  <c r="AK69" i="18" s="1"/>
  <c r="W69" i="18"/>
  <c r="U69" i="18"/>
  <c r="Q69" i="18"/>
  <c r="N69" i="18"/>
  <c r="K69" i="18"/>
  <c r="H69" i="18"/>
  <c r="G69" i="18"/>
  <c r="F69" i="18"/>
  <c r="E69" i="18"/>
  <c r="D69" i="18"/>
  <c r="C69" i="18"/>
  <c r="AC68" i="18"/>
  <c r="Z68" i="18"/>
  <c r="Y68" i="18"/>
  <c r="X68" i="18"/>
  <c r="AK68" i="18" s="1"/>
  <c r="W68" i="18"/>
  <c r="AB68" i="18" s="1"/>
  <c r="AL68" i="18" s="1"/>
  <c r="U68" i="18"/>
  <c r="Q68" i="18"/>
  <c r="N68" i="18"/>
  <c r="K68" i="18"/>
  <c r="H68" i="18"/>
  <c r="G68" i="18"/>
  <c r="F68" i="18"/>
  <c r="E68" i="18"/>
  <c r="D68" i="18"/>
  <c r="C68" i="18"/>
  <c r="AC67" i="18"/>
  <c r="Z67" i="18"/>
  <c r="Y67" i="18"/>
  <c r="X67" i="18"/>
  <c r="W67" i="18"/>
  <c r="U67" i="18"/>
  <c r="Q67" i="18"/>
  <c r="N67" i="18"/>
  <c r="K67" i="18"/>
  <c r="H67" i="18"/>
  <c r="G67" i="18"/>
  <c r="F67" i="18"/>
  <c r="E67" i="18"/>
  <c r="D67" i="18"/>
  <c r="C67" i="18"/>
  <c r="AC66" i="18"/>
  <c r="Z66" i="18"/>
  <c r="Y66" i="18"/>
  <c r="X66" i="18"/>
  <c r="W66" i="18"/>
  <c r="AB66" i="18" s="1"/>
  <c r="AL66" i="18" s="1"/>
  <c r="U66" i="18"/>
  <c r="Q66" i="18"/>
  <c r="N66" i="18"/>
  <c r="K66" i="18"/>
  <c r="H66" i="18"/>
  <c r="G66" i="18"/>
  <c r="F66" i="18"/>
  <c r="E66" i="18"/>
  <c r="D66" i="18"/>
  <c r="C66" i="18"/>
  <c r="AC65" i="18"/>
  <c r="AB65" i="18"/>
  <c r="AL65" i="18" s="1"/>
  <c r="Z65" i="18"/>
  <c r="Y65" i="18"/>
  <c r="X65" i="18"/>
  <c r="W65" i="18"/>
  <c r="AK65" i="18" s="1"/>
  <c r="U65" i="18"/>
  <c r="Q65" i="18"/>
  <c r="N65" i="18"/>
  <c r="K65" i="18"/>
  <c r="H65" i="18"/>
  <c r="G65" i="18"/>
  <c r="F65" i="18"/>
  <c r="E65" i="18"/>
  <c r="D65" i="18"/>
  <c r="C65" i="18"/>
  <c r="AC64" i="18"/>
  <c r="Z64" i="18"/>
  <c r="Y64" i="18"/>
  <c r="X64" i="18"/>
  <c r="AK64" i="18" s="1"/>
  <c r="W64" i="18"/>
  <c r="AB64" i="18" s="1"/>
  <c r="AL64" i="18" s="1"/>
  <c r="U64" i="18"/>
  <c r="Q64" i="18"/>
  <c r="N64" i="18"/>
  <c r="K64" i="18"/>
  <c r="H64" i="18"/>
  <c r="G64" i="18"/>
  <c r="F64" i="18"/>
  <c r="E64" i="18"/>
  <c r="D64" i="18"/>
  <c r="C64" i="18"/>
  <c r="AC63" i="18"/>
  <c r="Z63" i="18"/>
  <c r="Y63" i="18"/>
  <c r="X63" i="18"/>
  <c r="W63" i="18"/>
  <c r="U63" i="18"/>
  <c r="Q63" i="18"/>
  <c r="N63" i="18"/>
  <c r="K63" i="18"/>
  <c r="H63" i="18"/>
  <c r="G63" i="18"/>
  <c r="F63" i="18"/>
  <c r="E63" i="18"/>
  <c r="D63" i="18"/>
  <c r="C63" i="18"/>
  <c r="AC62" i="18"/>
  <c r="Z62" i="18"/>
  <c r="Y62" i="18"/>
  <c r="X62" i="18"/>
  <c r="AK62" i="18" s="1"/>
  <c r="W62" i="18"/>
  <c r="U62" i="18"/>
  <c r="Q62" i="18"/>
  <c r="N62" i="18"/>
  <c r="K62" i="18"/>
  <c r="H62" i="18"/>
  <c r="G62" i="18"/>
  <c r="F62" i="18"/>
  <c r="E62" i="18"/>
  <c r="D62" i="18"/>
  <c r="C62" i="18"/>
  <c r="AC61" i="18"/>
  <c r="AB61" i="18"/>
  <c r="AL61" i="18" s="1"/>
  <c r="Z61" i="18"/>
  <c r="Y61" i="18"/>
  <c r="X61" i="18"/>
  <c r="W61" i="18"/>
  <c r="AK61" i="18" s="1"/>
  <c r="U61" i="18"/>
  <c r="Q61" i="18"/>
  <c r="N61" i="18"/>
  <c r="K61" i="18"/>
  <c r="H61" i="18"/>
  <c r="G61" i="18"/>
  <c r="F61" i="18"/>
  <c r="E61" i="18"/>
  <c r="D61" i="18"/>
  <c r="C61" i="18"/>
  <c r="AC60" i="18"/>
  <c r="Z60" i="18"/>
  <c r="Y60" i="18"/>
  <c r="X60" i="18"/>
  <c r="AK60" i="18" s="1"/>
  <c r="W60" i="18"/>
  <c r="AB60" i="18" s="1"/>
  <c r="AL60" i="18" s="1"/>
  <c r="U60" i="18"/>
  <c r="Q60" i="18"/>
  <c r="N60" i="18"/>
  <c r="K60" i="18"/>
  <c r="H60" i="18"/>
  <c r="G60" i="18"/>
  <c r="F60" i="18"/>
  <c r="E60" i="18"/>
  <c r="D60" i="18"/>
  <c r="C60" i="18"/>
  <c r="AC59" i="18"/>
  <c r="Z59" i="18"/>
  <c r="Y59" i="18"/>
  <c r="X59" i="18"/>
  <c r="W59" i="18"/>
  <c r="U59" i="18"/>
  <c r="Q59" i="18"/>
  <c r="N59" i="18"/>
  <c r="K59" i="18"/>
  <c r="H59" i="18"/>
  <c r="G59" i="18"/>
  <c r="F59" i="18"/>
  <c r="E59" i="18"/>
  <c r="D59" i="18"/>
  <c r="C59" i="18"/>
  <c r="AC58" i="18"/>
  <c r="Z58" i="18"/>
  <c r="Y58" i="18"/>
  <c r="X58" i="18"/>
  <c r="W58" i="18"/>
  <c r="U58" i="18"/>
  <c r="Q58" i="18"/>
  <c r="N58" i="18"/>
  <c r="K58" i="18"/>
  <c r="H58" i="18"/>
  <c r="G58" i="18"/>
  <c r="F58" i="18"/>
  <c r="E58" i="18"/>
  <c r="D58" i="18"/>
  <c r="C58" i="18"/>
  <c r="AC57" i="18"/>
  <c r="AB57" i="18"/>
  <c r="AL57" i="18" s="1"/>
  <c r="Z57" i="18"/>
  <c r="Y57" i="18"/>
  <c r="X57" i="18"/>
  <c r="AK57" i="18" s="1"/>
  <c r="W57" i="18"/>
  <c r="U57" i="18"/>
  <c r="Q57" i="18"/>
  <c r="N57" i="18"/>
  <c r="K57" i="18"/>
  <c r="H57" i="18"/>
  <c r="G57" i="18"/>
  <c r="F57" i="18"/>
  <c r="E57" i="18"/>
  <c r="D57" i="18"/>
  <c r="C57" i="18"/>
  <c r="AC56" i="18"/>
  <c r="Z56" i="18"/>
  <c r="Y56" i="18"/>
  <c r="X56" i="18"/>
  <c r="AK56" i="18" s="1"/>
  <c r="W56" i="18"/>
  <c r="AB56" i="18" s="1"/>
  <c r="AL56" i="18" s="1"/>
  <c r="U56" i="18"/>
  <c r="Q56" i="18"/>
  <c r="N56" i="18"/>
  <c r="K56" i="18"/>
  <c r="H56" i="18"/>
  <c r="G56" i="18"/>
  <c r="F56" i="18"/>
  <c r="E56" i="18"/>
  <c r="D56" i="18"/>
  <c r="C56" i="18"/>
  <c r="AC55" i="18"/>
  <c r="Z55" i="18"/>
  <c r="Y55" i="18"/>
  <c r="X55" i="18"/>
  <c r="W55" i="18"/>
  <c r="U55" i="18"/>
  <c r="Q55" i="18"/>
  <c r="N55" i="18"/>
  <c r="K55" i="18"/>
  <c r="H55" i="18"/>
  <c r="G55" i="18"/>
  <c r="F55" i="18"/>
  <c r="E55" i="18"/>
  <c r="D55" i="18"/>
  <c r="C55" i="18"/>
  <c r="AC54" i="18"/>
  <c r="Z54" i="18"/>
  <c r="Y54" i="18"/>
  <c r="X54" i="18"/>
  <c r="W54" i="18"/>
  <c r="U54" i="18"/>
  <c r="Q54" i="18"/>
  <c r="N54" i="18"/>
  <c r="K54" i="18"/>
  <c r="H54" i="18"/>
  <c r="G54" i="18"/>
  <c r="F54" i="18"/>
  <c r="E54" i="18"/>
  <c r="D54" i="18"/>
  <c r="C54" i="18"/>
  <c r="AC53" i="18"/>
  <c r="AB53" i="18"/>
  <c r="AL53" i="18" s="1"/>
  <c r="Z53" i="18"/>
  <c r="Y53" i="18"/>
  <c r="X53" i="18"/>
  <c r="W53" i="18"/>
  <c r="AK53" i="18" s="1"/>
  <c r="U53" i="18"/>
  <c r="Q53" i="18"/>
  <c r="N53" i="18"/>
  <c r="K53" i="18"/>
  <c r="H53" i="18"/>
  <c r="G53" i="18"/>
  <c r="F53" i="18"/>
  <c r="E53" i="18"/>
  <c r="D53" i="18"/>
  <c r="C53" i="18"/>
  <c r="AK52" i="18"/>
  <c r="AC52" i="18"/>
  <c r="Z52" i="18"/>
  <c r="Y52" i="18"/>
  <c r="X52" i="18"/>
  <c r="W52" i="18"/>
  <c r="AB52" i="18" s="1"/>
  <c r="AL52" i="18" s="1"/>
  <c r="U52" i="18"/>
  <c r="Q52" i="18"/>
  <c r="N52" i="18"/>
  <c r="K52" i="18"/>
  <c r="H52" i="18"/>
  <c r="G52" i="18"/>
  <c r="F52" i="18"/>
  <c r="E52" i="18"/>
  <c r="D52" i="18"/>
  <c r="C52" i="18"/>
  <c r="AC51" i="18"/>
  <c r="Z51" i="18"/>
  <c r="Y51" i="18"/>
  <c r="X51" i="18"/>
  <c r="W51" i="18"/>
  <c r="AB51" i="18" s="1"/>
  <c r="AL51" i="18" s="1"/>
  <c r="U51" i="18"/>
  <c r="Q51" i="18"/>
  <c r="N51" i="18"/>
  <c r="K51" i="18"/>
  <c r="H51" i="18"/>
  <c r="G51" i="18"/>
  <c r="F51" i="18"/>
  <c r="E51" i="18"/>
  <c r="D51" i="18"/>
  <c r="C51" i="18"/>
  <c r="AC50" i="18"/>
  <c r="Z50" i="18"/>
  <c r="Y50" i="18"/>
  <c r="X50" i="18"/>
  <c r="AK50" i="18" s="1"/>
  <c r="W50" i="18"/>
  <c r="AB50" i="18" s="1"/>
  <c r="AL50" i="18" s="1"/>
  <c r="U50" i="18"/>
  <c r="Q50" i="18"/>
  <c r="N50" i="18"/>
  <c r="K50" i="18"/>
  <c r="H50" i="18"/>
  <c r="G50" i="18"/>
  <c r="F50" i="18"/>
  <c r="E50" i="18"/>
  <c r="D50" i="18"/>
  <c r="C50" i="18"/>
  <c r="AC49" i="18"/>
  <c r="AB49" i="18"/>
  <c r="AL49" i="18" s="1"/>
  <c r="Z49" i="18"/>
  <c r="Y49" i="18"/>
  <c r="X49" i="18"/>
  <c r="AK49" i="18" s="1"/>
  <c r="W49" i="18"/>
  <c r="U49" i="18"/>
  <c r="Q49" i="18"/>
  <c r="N49" i="18"/>
  <c r="K49" i="18"/>
  <c r="H49" i="18"/>
  <c r="G49" i="18"/>
  <c r="F49" i="18"/>
  <c r="E49" i="18"/>
  <c r="D49" i="18"/>
  <c r="C49" i="18"/>
  <c r="AC48" i="18"/>
  <c r="Z48" i="18"/>
  <c r="Y48" i="18"/>
  <c r="X48" i="18"/>
  <c r="W48" i="18"/>
  <c r="U48" i="18"/>
  <c r="Q48" i="18"/>
  <c r="N48" i="18"/>
  <c r="K48" i="18"/>
  <c r="H48" i="18"/>
  <c r="G48" i="18"/>
  <c r="F48" i="18"/>
  <c r="E48" i="18"/>
  <c r="D48" i="18"/>
  <c r="C48" i="18"/>
  <c r="AC47" i="18"/>
  <c r="Z47" i="18"/>
  <c r="Y47" i="18"/>
  <c r="X47" i="18"/>
  <c r="W47" i="18"/>
  <c r="AB47" i="18" s="1"/>
  <c r="AL47" i="18" s="1"/>
  <c r="U47" i="18"/>
  <c r="Q47" i="18"/>
  <c r="N47" i="18"/>
  <c r="K47" i="18"/>
  <c r="H47" i="18"/>
  <c r="G47" i="18"/>
  <c r="F47" i="18"/>
  <c r="E47" i="18"/>
  <c r="D47" i="18"/>
  <c r="C47" i="18"/>
  <c r="AC46" i="18"/>
  <c r="Z46" i="18"/>
  <c r="Y46" i="18"/>
  <c r="X46" i="18"/>
  <c r="AK46" i="18" s="1"/>
  <c r="W46" i="18"/>
  <c r="AB46" i="18" s="1"/>
  <c r="AL46" i="18" s="1"/>
  <c r="U46" i="18"/>
  <c r="Q46" i="18"/>
  <c r="N46" i="18"/>
  <c r="K46" i="18"/>
  <c r="H46" i="18"/>
  <c r="G46" i="18"/>
  <c r="F46" i="18"/>
  <c r="E46" i="18"/>
  <c r="D46" i="18"/>
  <c r="C46" i="18"/>
  <c r="AC45" i="18"/>
  <c r="Z45" i="18"/>
  <c r="Y45" i="18"/>
  <c r="X45" i="18"/>
  <c r="AK45" i="18" s="1"/>
  <c r="W45" i="18"/>
  <c r="AB45" i="18" s="1"/>
  <c r="AL45" i="18" s="1"/>
  <c r="U45" i="18"/>
  <c r="Q45" i="18"/>
  <c r="N45" i="18"/>
  <c r="K45" i="18"/>
  <c r="H45" i="18"/>
  <c r="G45" i="18"/>
  <c r="F45" i="18"/>
  <c r="E45" i="18"/>
  <c r="D45" i="18"/>
  <c r="C45" i="18"/>
  <c r="AC44" i="18"/>
  <c r="Z44" i="18"/>
  <c r="Y44" i="18"/>
  <c r="X44" i="18"/>
  <c r="AK44" i="18" s="1"/>
  <c r="W44" i="18"/>
  <c r="AB44" i="18" s="1"/>
  <c r="AL44" i="18" s="1"/>
  <c r="U44" i="18"/>
  <c r="Q44" i="18"/>
  <c r="N44" i="18"/>
  <c r="K44" i="18"/>
  <c r="H44" i="18"/>
  <c r="G44" i="18"/>
  <c r="F44" i="18"/>
  <c r="E44" i="18"/>
  <c r="D44" i="18"/>
  <c r="C44" i="18"/>
  <c r="AC43" i="18"/>
  <c r="Z43" i="18"/>
  <c r="Y43" i="18"/>
  <c r="X43" i="18"/>
  <c r="W43" i="18"/>
  <c r="AB43" i="18" s="1"/>
  <c r="AL43" i="18" s="1"/>
  <c r="U43" i="18"/>
  <c r="Q43" i="18"/>
  <c r="N43" i="18"/>
  <c r="K43" i="18"/>
  <c r="H43" i="18"/>
  <c r="G43" i="18"/>
  <c r="F43" i="18"/>
  <c r="E43" i="18"/>
  <c r="D43" i="18"/>
  <c r="C43" i="18"/>
  <c r="AC42" i="18"/>
  <c r="Z42" i="18"/>
  <c r="Y42" i="18"/>
  <c r="X42" i="18"/>
  <c r="AK42" i="18" s="1"/>
  <c r="W42" i="18"/>
  <c r="AB42" i="18" s="1"/>
  <c r="AL42" i="18" s="1"/>
  <c r="U42" i="18"/>
  <c r="Q42" i="18"/>
  <c r="N42" i="18"/>
  <c r="K42" i="18"/>
  <c r="H42" i="18"/>
  <c r="G42" i="18"/>
  <c r="F42" i="18"/>
  <c r="E42" i="18"/>
  <c r="D42" i="18"/>
  <c r="C42" i="18"/>
  <c r="AC41" i="18"/>
  <c r="Z41" i="18"/>
  <c r="Y41" i="18"/>
  <c r="X41" i="18"/>
  <c r="AK41" i="18" s="1"/>
  <c r="W41" i="18"/>
  <c r="AB41" i="18" s="1"/>
  <c r="AL41" i="18" s="1"/>
  <c r="U41" i="18"/>
  <c r="Q41" i="18"/>
  <c r="N41" i="18"/>
  <c r="K41" i="18"/>
  <c r="H41" i="18"/>
  <c r="G41" i="18"/>
  <c r="F41" i="18"/>
  <c r="E41" i="18"/>
  <c r="D41" i="18"/>
  <c r="C41" i="18"/>
  <c r="AC40" i="18"/>
  <c r="Z40" i="18"/>
  <c r="Y40" i="18"/>
  <c r="X40" i="18"/>
  <c r="AK40" i="18" s="1"/>
  <c r="W40" i="18"/>
  <c r="AB40" i="18" s="1"/>
  <c r="AL40" i="18" s="1"/>
  <c r="U40" i="18"/>
  <c r="Q40" i="18"/>
  <c r="N40" i="18"/>
  <c r="K40" i="18"/>
  <c r="H40" i="18"/>
  <c r="G40" i="18"/>
  <c r="F40" i="18"/>
  <c r="E40" i="18"/>
  <c r="D40" i="18"/>
  <c r="C40" i="18"/>
  <c r="AC39" i="18"/>
  <c r="Z39" i="18"/>
  <c r="Y39" i="18"/>
  <c r="X39" i="18"/>
  <c r="AB39" i="18" s="1"/>
  <c r="AL39" i="18" s="1"/>
  <c r="W39" i="18"/>
  <c r="U39" i="18"/>
  <c r="Q39" i="18"/>
  <c r="N39" i="18"/>
  <c r="K39" i="18"/>
  <c r="H39" i="18"/>
  <c r="G39" i="18"/>
  <c r="F39" i="18"/>
  <c r="E39" i="18"/>
  <c r="D39" i="18"/>
  <c r="C39" i="18"/>
  <c r="AC38" i="18"/>
  <c r="Z38" i="18"/>
  <c r="Y38" i="18"/>
  <c r="X38" i="18"/>
  <c r="AK38" i="18" s="1"/>
  <c r="W38" i="18"/>
  <c r="AB38" i="18" s="1"/>
  <c r="AL38" i="18" s="1"/>
  <c r="U38" i="18"/>
  <c r="Q38" i="18"/>
  <c r="N38" i="18"/>
  <c r="K38" i="18"/>
  <c r="H38" i="18"/>
  <c r="G38" i="18"/>
  <c r="F38" i="18"/>
  <c r="E38" i="18"/>
  <c r="D38" i="18"/>
  <c r="C38" i="18"/>
  <c r="AC37" i="18"/>
  <c r="Z37" i="18"/>
  <c r="Y37" i="18"/>
  <c r="X37" i="18"/>
  <c r="AK37" i="18" s="1"/>
  <c r="W37" i="18"/>
  <c r="AB37" i="18" s="1"/>
  <c r="AL37" i="18" s="1"/>
  <c r="U37" i="18"/>
  <c r="Q37" i="18"/>
  <c r="N37" i="18"/>
  <c r="K37" i="18"/>
  <c r="H37" i="18"/>
  <c r="G37" i="18"/>
  <c r="F37" i="18"/>
  <c r="E37" i="18"/>
  <c r="D37" i="18"/>
  <c r="C37" i="18"/>
  <c r="AK36" i="18"/>
  <c r="AC36" i="18"/>
  <c r="Z36" i="18"/>
  <c r="Y36" i="18"/>
  <c r="X36" i="18"/>
  <c r="W36" i="18"/>
  <c r="U36" i="18"/>
  <c r="Q36" i="18"/>
  <c r="N36" i="18"/>
  <c r="K36" i="18"/>
  <c r="H36" i="18"/>
  <c r="G36" i="18"/>
  <c r="F36" i="18"/>
  <c r="E36" i="18"/>
  <c r="D36" i="18"/>
  <c r="C36" i="18"/>
  <c r="AC35" i="18"/>
  <c r="Z35" i="18"/>
  <c r="Y35" i="18"/>
  <c r="X35" i="18"/>
  <c r="AK35" i="18" s="1"/>
  <c r="W35" i="18"/>
  <c r="AB35" i="18" s="1"/>
  <c r="AL35" i="18" s="1"/>
  <c r="U35" i="18"/>
  <c r="Q35" i="18"/>
  <c r="N35" i="18"/>
  <c r="K35" i="18"/>
  <c r="H35" i="18"/>
  <c r="G35" i="18"/>
  <c r="F35" i="18"/>
  <c r="E35" i="18"/>
  <c r="D35" i="18"/>
  <c r="C35" i="18"/>
  <c r="AC34" i="18"/>
  <c r="Z34" i="18"/>
  <c r="Y34" i="18"/>
  <c r="X34" i="18"/>
  <c r="AK34" i="18" s="1"/>
  <c r="W34" i="18"/>
  <c r="U34" i="18"/>
  <c r="Q34" i="18"/>
  <c r="N34" i="18"/>
  <c r="K34" i="18"/>
  <c r="H34" i="18"/>
  <c r="G34" i="18"/>
  <c r="F34" i="18"/>
  <c r="E34" i="18"/>
  <c r="D34" i="18"/>
  <c r="C34" i="18"/>
  <c r="AC33" i="18"/>
  <c r="Z33" i="18"/>
  <c r="Y33" i="18"/>
  <c r="X33" i="18"/>
  <c r="AK33" i="18" s="1"/>
  <c r="W33" i="18"/>
  <c r="AB33" i="18" s="1"/>
  <c r="AL33" i="18" s="1"/>
  <c r="U33" i="18"/>
  <c r="Q33" i="18"/>
  <c r="N33" i="18"/>
  <c r="K33" i="18"/>
  <c r="H33" i="18"/>
  <c r="G33" i="18"/>
  <c r="F33" i="18"/>
  <c r="E33" i="18"/>
  <c r="D33" i="18"/>
  <c r="C33" i="18"/>
  <c r="AC32" i="18"/>
  <c r="Z32" i="18"/>
  <c r="Y32" i="18"/>
  <c r="X32" i="18"/>
  <c r="AK32" i="18" s="1"/>
  <c r="W32" i="18"/>
  <c r="U32" i="18"/>
  <c r="Q32" i="18"/>
  <c r="N32" i="18"/>
  <c r="K32" i="18"/>
  <c r="H32" i="18"/>
  <c r="G32" i="18"/>
  <c r="F32" i="18"/>
  <c r="E32" i="18"/>
  <c r="D32" i="18"/>
  <c r="C32" i="18"/>
  <c r="AC31" i="18"/>
  <c r="Z31" i="18"/>
  <c r="Y31" i="18"/>
  <c r="X31" i="18"/>
  <c r="W31" i="18"/>
  <c r="AB31" i="18" s="1"/>
  <c r="AL31" i="18" s="1"/>
  <c r="U31" i="18"/>
  <c r="Q31" i="18"/>
  <c r="N31" i="18"/>
  <c r="K31" i="18"/>
  <c r="H31" i="18"/>
  <c r="G31" i="18"/>
  <c r="F31" i="18"/>
  <c r="E31" i="18"/>
  <c r="D31" i="18"/>
  <c r="C31" i="18"/>
  <c r="AC30" i="18"/>
  <c r="Z30" i="18"/>
  <c r="Y30" i="18"/>
  <c r="X30" i="18"/>
  <c r="AK30" i="18" s="1"/>
  <c r="W30" i="18"/>
  <c r="AB30" i="18" s="1"/>
  <c r="AL30" i="18" s="1"/>
  <c r="U30" i="18"/>
  <c r="Q30" i="18"/>
  <c r="N30" i="18"/>
  <c r="K30" i="18"/>
  <c r="H30" i="18"/>
  <c r="G30" i="18"/>
  <c r="F30" i="18"/>
  <c r="E30" i="18"/>
  <c r="D30" i="18"/>
  <c r="C30" i="18"/>
  <c r="AC29" i="18"/>
  <c r="Z29" i="18"/>
  <c r="Y29" i="18"/>
  <c r="X29" i="18"/>
  <c r="AK29" i="18" s="1"/>
  <c r="W29" i="18"/>
  <c r="AB29" i="18" s="1"/>
  <c r="AL29" i="18" s="1"/>
  <c r="U29" i="18"/>
  <c r="Q29" i="18"/>
  <c r="N29" i="18"/>
  <c r="K29" i="18"/>
  <c r="H29" i="18"/>
  <c r="G29" i="18"/>
  <c r="F29" i="18"/>
  <c r="E29" i="18"/>
  <c r="D29" i="18"/>
  <c r="C29" i="18"/>
  <c r="AC28" i="18"/>
  <c r="Z28" i="18"/>
  <c r="Y28" i="18"/>
  <c r="X28" i="18"/>
  <c r="AK28" i="18" s="1"/>
  <c r="W28" i="18"/>
  <c r="AB28" i="18" s="1"/>
  <c r="AL28" i="18" s="1"/>
  <c r="U28" i="18"/>
  <c r="Q28" i="18"/>
  <c r="N28" i="18"/>
  <c r="K28" i="18"/>
  <c r="H28" i="18"/>
  <c r="G28" i="18"/>
  <c r="F28" i="18"/>
  <c r="E28" i="18"/>
  <c r="D28" i="18"/>
  <c r="C28" i="18"/>
  <c r="AC27" i="18"/>
  <c r="Z27" i="18"/>
  <c r="Y27" i="18"/>
  <c r="X27" i="18"/>
  <c r="W27" i="18"/>
  <c r="AB27" i="18" s="1"/>
  <c r="AL27" i="18" s="1"/>
  <c r="U27" i="18"/>
  <c r="Q27" i="18"/>
  <c r="N27" i="18"/>
  <c r="K27" i="18"/>
  <c r="H27" i="18"/>
  <c r="G27" i="18"/>
  <c r="F27" i="18"/>
  <c r="E27" i="18"/>
  <c r="D27" i="18"/>
  <c r="C27" i="18"/>
  <c r="AC26" i="18"/>
  <c r="AB26" i="18"/>
  <c r="AL26" i="18" s="1"/>
  <c r="Z26" i="18"/>
  <c r="Y26" i="18"/>
  <c r="X26" i="18"/>
  <c r="W26" i="18"/>
  <c r="U26" i="18"/>
  <c r="Q26" i="18"/>
  <c r="N26" i="18"/>
  <c r="K26" i="18"/>
  <c r="H26" i="18"/>
  <c r="G26" i="18"/>
  <c r="F26" i="18"/>
  <c r="E26" i="18"/>
  <c r="D26" i="18"/>
  <c r="C26" i="18"/>
  <c r="AC25" i="18"/>
  <c r="Z25" i="18"/>
  <c r="Y25" i="18"/>
  <c r="X25" i="18"/>
  <c r="W25" i="18"/>
  <c r="U25" i="18"/>
  <c r="Q25" i="18"/>
  <c r="N25" i="18"/>
  <c r="K25" i="18"/>
  <c r="H25" i="18"/>
  <c r="G25" i="18"/>
  <c r="F25" i="18"/>
  <c r="E25" i="18"/>
  <c r="D25" i="18"/>
  <c r="C25" i="18"/>
  <c r="AC24" i="18"/>
  <c r="Z24" i="18"/>
  <c r="Y24" i="18"/>
  <c r="X24" i="18"/>
  <c r="W24" i="18"/>
  <c r="AB24" i="18" s="1"/>
  <c r="AL24" i="18" s="1"/>
  <c r="U24" i="18"/>
  <c r="Q24" i="18"/>
  <c r="N24" i="18"/>
  <c r="K24" i="18"/>
  <c r="H24" i="18"/>
  <c r="G24" i="18"/>
  <c r="F24" i="18"/>
  <c r="E24" i="18"/>
  <c r="D24" i="18"/>
  <c r="C24" i="18"/>
  <c r="AZ23" i="18"/>
  <c r="AC23" i="18"/>
  <c r="Z23" i="18"/>
  <c r="Y23" i="18"/>
  <c r="X23" i="18"/>
  <c r="W23" i="18"/>
  <c r="AB23" i="18" s="1"/>
  <c r="AL23" i="18" s="1"/>
  <c r="U23" i="18"/>
  <c r="Q23" i="18"/>
  <c r="N23" i="18"/>
  <c r="K23" i="18"/>
  <c r="H23" i="18"/>
  <c r="G23" i="18"/>
  <c r="F23" i="18"/>
  <c r="E23" i="18"/>
  <c r="D23" i="18"/>
  <c r="C23" i="18"/>
  <c r="AZ22" i="18"/>
  <c r="AC22" i="18"/>
  <c r="Z22" i="18"/>
  <c r="Y22" i="18"/>
  <c r="X22" i="18"/>
  <c r="W22" i="18"/>
  <c r="AB22" i="18" s="1"/>
  <c r="AL22" i="18" s="1"/>
  <c r="U22" i="18"/>
  <c r="Q22" i="18"/>
  <c r="N22" i="18"/>
  <c r="K22" i="18"/>
  <c r="H22" i="18"/>
  <c r="G22" i="18"/>
  <c r="F22" i="18"/>
  <c r="E22" i="18"/>
  <c r="D22" i="18"/>
  <c r="C22" i="18"/>
  <c r="BF21" i="18"/>
  <c r="BF22" i="18" s="1"/>
  <c r="BF23" i="18" s="1"/>
  <c r="AZ21" i="18"/>
  <c r="AC21" i="18"/>
  <c r="Z21" i="18"/>
  <c r="Y21" i="18"/>
  <c r="X21" i="18"/>
  <c r="W21" i="18"/>
  <c r="U21" i="18"/>
  <c r="Q21" i="18"/>
  <c r="N21" i="18"/>
  <c r="K21" i="18"/>
  <c r="H21" i="18"/>
  <c r="G21" i="18"/>
  <c r="F21" i="18"/>
  <c r="E21" i="18"/>
  <c r="D21" i="18"/>
  <c r="C21" i="18"/>
  <c r="BE20" i="18"/>
  <c r="AY20" i="18"/>
  <c r="AC20" i="18"/>
  <c r="Z20" i="18"/>
  <c r="Y20" i="18"/>
  <c r="AB20" i="18" s="1"/>
  <c r="AL20" i="18" s="1"/>
  <c r="X20" i="18"/>
  <c r="AK20" i="18" s="1"/>
  <c r="W20" i="18"/>
  <c r="U20" i="18"/>
  <c r="Q20" i="18"/>
  <c r="N20" i="18"/>
  <c r="K20" i="18"/>
  <c r="H20" i="18"/>
  <c r="G20" i="18"/>
  <c r="F20" i="18"/>
  <c r="E20" i="18"/>
  <c r="D20" i="18"/>
  <c r="C20" i="18"/>
  <c r="BE19" i="18"/>
  <c r="AY19" i="18"/>
  <c r="AC19" i="18"/>
  <c r="Z19" i="18"/>
  <c r="Y19" i="18"/>
  <c r="X19" i="18"/>
  <c r="W19" i="18"/>
  <c r="U19" i="18"/>
  <c r="Q19" i="18"/>
  <c r="N19" i="18"/>
  <c r="K19" i="18"/>
  <c r="H19" i="18"/>
  <c r="G19" i="18"/>
  <c r="F19" i="18"/>
  <c r="E19" i="18"/>
  <c r="D19" i="18"/>
  <c r="C19" i="18"/>
  <c r="BE18" i="18"/>
  <c r="AY18" i="18"/>
  <c r="AC18" i="18"/>
  <c r="Z18" i="18"/>
  <c r="Y18" i="18"/>
  <c r="AB18" i="18" s="1"/>
  <c r="AL18" i="18" s="1"/>
  <c r="X18" i="18"/>
  <c r="AK18" i="18" s="1"/>
  <c r="W18" i="18"/>
  <c r="U18" i="18"/>
  <c r="Q18" i="18"/>
  <c r="N18" i="18"/>
  <c r="K18" i="18"/>
  <c r="H18" i="18"/>
  <c r="G18" i="18"/>
  <c r="F18" i="18"/>
  <c r="E18" i="18"/>
  <c r="D18" i="18"/>
  <c r="C18" i="18"/>
  <c r="BE17" i="18"/>
  <c r="AY17" i="18"/>
  <c r="AC17" i="18"/>
  <c r="Z17" i="18"/>
  <c r="Y17" i="18"/>
  <c r="X17" i="18"/>
  <c r="W17" i="18"/>
  <c r="U17" i="18"/>
  <c r="Q17" i="18"/>
  <c r="N17" i="18"/>
  <c r="K17" i="18"/>
  <c r="H17" i="18"/>
  <c r="G17" i="18"/>
  <c r="F17" i="18"/>
  <c r="E17" i="18"/>
  <c r="D17" i="18"/>
  <c r="C17" i="18"/>
  <c r="BE16" i="18"/>
  <c r="AY16" i="18"/>
  <c r="AC16" i="18"/>
  <c r="Z16" i="18"/>
  <c r="Y16" i="18"/>
  <c r="AB16" i="18" s="1"/>
  <c r="AL16" i="18" s="1"/>
  <c r="X16" i="18"/>
  <c r="AK16" i="18" s="1"/>
  <c r="W16" i="18"/>
  <c r="U16" i="18"/>
  <c r="Q16" i="18"/>
  <c r="N16" i="18"/>
  <c r="K16" i="18"/>
  <c r="H16" i="18"/>
  <c r="G16" i="18"/>
  <c r="F16" i="18"/>
  <c r="E16" i="18"/>
  <c r="D16" i="18"/>
  <c r="C16" i="18"/>
  <c r="BE15" i="18"/>
  <c r="AY15" i="18"/>
  <c r="AC15" i="18"/>
  <c r="Z15" i="18"/>
  <c r="Y15" i="18"/>
  <c r="X15" i="18"/>
  <c r="W15" i="18"/>
  <c r="U15" i="18"/>
  <c r="Q15" i="18"/>
  <c r="N15" i="18"/>
  <c r="K15" i="18"/>
  <c r="H15" i="18"/>
  <c r="G15" i="18"/>
  <c r="F15" i="18"/>
  <c r="E15" i="18"/>
  <c r="D15" i="18"/>
  <c r="C15" i="18"/>
  <c r="BE14" i="18"/>
  <c r="AY14" i="18"/>
  <c r="AC14" i="18"/>
  <c r="Z14" i="18"/>
  <c r="Y14" i="18"/>
  <c r="AB14" i="18" s="1"/>
  <c r="AL14" i="18" s="1"/>
  <c r="X14" i="18"/>
  <c r="AK14" i="18" s="1"/>
  <c r="W14" i="18"/>
  <c r="U14" i="18"/>
  <c r="Q14" i="18"/>
  <c r="N14" i="18"/>
  <c r="K14" i="18"/>
  <c r="H14" i="18"/>
  <c r="G14" i="18"/>
  <c r="F14" i="18"/>
  <c r="E14" i="18"/>
  <c r="D14" i="18"/>
  <c r="C14" i="18"/>
  <c r="BE13" i="18"/>
  <c r="AY13" i="18"/>
  <c r="AC13" i="18"/>
  <c r="Z13" i="18"/>
  <c r="Y13" i="18"/>
  <c r="X13" i="18"/>
  <c r="W13" i="18"/>
  <c r="U13" i="18"/>
  <c r="Q13" i="18"/>
  <c r="N13" i="18"/>
  <c r="K13" i="18"/>
  <c r="H13" i="18"/>
  <c r="G13" i="18"/>
  <c r="F13" i="18"/>
  <c r="E13" i="18"/>
  <c r="D13" i="18"/>
  <c r="C13" i="18"/>
  <c r="BE12" i="18"/>
  <c r="AY12" i="18"/>
  <c r="AC12" i="18"/>
  <c r="Z12" i="18"/>
  <c r="Y12" i="18"/>
  <c r="AB12" i="18" s="1"/>
  <c r="AL12" i="18" s="1"/>
  <c r="X12" i="18"/>
  <c r="AK12" i="18" s="1"/>
  <c r="W12" i="18"/>
  <c r="U12" i="18"/>
  <c r="Q12" i="18"/>
  <c r="N12" i="18"/>
  <c r="K12" i="18"/>
  <c r="H12" i="18"/>
  <c r="G12" i="18"/>
  <c r="F12" i="18"/>
  <c r="E12" i="18"/>
  <c r="D12" i="18"/>
  <c r="C12" i="18"/>
  <c r="BE11" i="18"/>
  <c r="BE21" i="18" s="1"/>
  <c r="BE22" i="18" s="1"/>
  <c r="AY11" i="18"/>
  <c r="AY21" i="18" s="1"/>
  <c r="AY22" i="18" s="1"/>
  <c r="AC11" i="18"/>
  <c r="Z11" i="18"/>
  <c r="Y11" i="18"/>
  <c r="X11" i="18"/>
  <c r="W11" i="18"/>
  <c r="AK11" i="18" s="1"/>
  <c r="U11" i="18"/>
  <c r="Q11" i="18"/>
  <c r="N11" i="18"/>
  <c r="K11" i="18"/>
  <c r="H11" i="18"/>
  <c r="G11" i="18"/>
  <c r="F11" i="18"/>
  <c r="E11" i="18"/>
  <c r="D11" i="18"/>
  <c r="C11" i="18"/>
  <c r="AK8" i="18"/>
  <c r="AK4" i="18"/>
  <c r="AK7" i="18" s="1"/>
  <c r="AK3" i="18"/>
  <c r="AK1" i="18" s="1"/>
  <c r="AY23" i="13"/>
  <c r="BF23" i="13"/>
  <c r="BF22" i="13"/>
  <c r="BF21" i="13"/>
  <c r="BE12" i="13"/>
  <c r="BE23" i="13"/>
  <c r="BE22" i="13"/>
  <c r="BE21" i="13"/>
  <c r="BE13" i="13"/>
  <c r="BE14" i="13"/>
  <c r="BE15" i="13"/>
  <c r="BE16" i="13"/>
  <c r="BE17" i="13"/>
  <c r="BE18" i="13"/>
  <c r="BE19" i="13"/>
  <c r="BE20" i="13"/>
  <c r="BE11" i="13"/>
  <c r="AZ23" i="13"/>
  <c r="AZ22" i="13"/>
  <c r="AZ21" i="13"/>
  <c r="U90" i="18" l="1"/>
  <c r="F100" i="18" s="1"/>
  <c r="E90" i="18"/>
  <c r="L22" i="18"/>
  <c r="M22" i="18" s="1"/>
  <c r="AY23" i="18"/>
  <c r="AW23" i="18" s="1"/>
  <c r="AW22" i="18"/>
  <c r="R22" i="18"/>
  <c r="S22" i="18" s="1"/>
  <c r="BE23" i="18"/>
  <c r="BC23" i="18" s="1"/>
  <c r="BC22" i="18"/>
  <c r="O12" i="18"/>
  <c r="P12" i="18" s="1"/>
  <c r="O20" i="18"/>
  <c r="P20" i="18" s="1"/>
  <c r="L18" i="18"/>
  <c r="M18" i="18" s="1"/>
  <c r="R20" i="18"/>
  <c r="S20" i="18" s="1"/>
  <c r="L14" i="18"/>
  <c r="M14" i="18" s="1"/>
  <c r="I26" i="18"/>
  <c r="J26" i="18" s="1"/>
  <c r="R18" i="18"/>
  <c r="S18" i="18" s="1"/>
  <c r="O11" i="18"/>
  <c r="O16" i="18"/>
  <c r="P16" i="18" s="1"/>
  <c r="AK6" i="18"/>
  <c r="Z90" i="18"/>
  <c r="K90" i="18"/>
  <c r="L20" i="18" s="1"/>
  <c r="M20" i="18" s="1"/>
  <c r="AB11" i="18"/>
  <c r="AB13" i="18"/>
  <c r="AL13" i="18" s="1"/>
  <c r="AB15" i="18"/>
  <c r="AL15" i="18" s="1"/>
  <c r="AB17" i="18"/>
  <c r="AL17" i="18" s="1"/>
  <c r="AB19" i="18"/>
  <c r="AL19" i="18" s="1"/>
  <c r="AB21" i="18"/>
  <c r="AL21" i="18" s="1"/>
  <c r="AB25" i="18"/>
  <c r="AL25" i="18" s="1"/>
  <c r="I34" i="18"/>
  <c r="J34" i="18" s="1"/>
  <c r="O36" i="18"/>
  <c r="P36" i="18" s="1"/>
  <c r="R46" i="18"/>
  <c r="S46" i="18" s="1"/>
  <c r="I53" i="18"/>
  <c r="J53" i="18" s="1"/>
  <c r="R30" i="18"/>
  <c r="S30" i="18" s="1"/>
  <c r="AC90" i="18"/>
  <c r="I38" i="18"/>
  <c r="J38" i="18" s="1"/>
  <c r="I41" i="18"/>
  <c r="J41" i="18" s="1"/>
  <c r="AB48" i="18"/>
  <c r="AL48" i="18" s="1"/>
  <c r="L53" i="18"/>
  <c r="M53" i="18" s="1"/>
  <c r="O80" i="18"/>
  <c r="P80" i="18" s="1"/>
  <c r="L81" i="18"/>
  <c r="M81" i="18" s="1"/>
  <c r="F96" i="18"/>
  <c r="AK5" i="18"/>
  <c r="AK22" i="18"/>
  <c r="AK23" i="18"/>
  <c r="AK24" i="18"/>
  <c r="AB32" i="18"/>
  <c r="AL32" i="18" s="1"/>
  <c r="O34" i="18"/>
  <c r="P34" i="18" s="1"/>
  <c r="R37" i="18"/>
  <c r="S37" i="18" s="1"/>
  <c r="R50" i="18"/>
  <c r="S50" i="18" s="1"/>
  <c r="L56" i="18"/>
  <c r="M56" i="18" s="1"/>
  <c r="O62" i="18"/>
  <c r="P62" i="18" s="1"/>
  <c r="L28" i="18"/>
  <c r="M28" i="18" s="1"/>
  <c r="I32" i="18"/>
  <c r="J32" i="18" s="1"/>
  <c r="O38" i="18"/>
  <c r="P38" i="18" s="1"/>
  <c r="L45" i="18"/>
  <c r="M45" i="18" s="1"/>
  <c r="O48" i="18"/>
  <c r="P48" i="18" s="1"/>
  <c r="H90" i="18"/>
  <c r="I44" i="18" s="1"/>
  <c r="J44" i="18" s="1"/>
  <c r="X90" i="18"/>
  <c r="AK13" i="18"/>
  <c r="AK15" i="18"/>
  <c r="AK17" i="18"/>
  <c r="AK19" i="18"/>
  <c r="AK21" i="18"/>
  <c r="AK25" i="18"/>
  <c r="I29" i="18"/>
  <c r="J29" i="18" s="1"/>
  <c r="L32" i="18"/>
  <c r="M32" i="18" s="1"/>
  <c r="AB36" i="18"/>
  <c r="AL36" i="18" s="1"/>
  <c r="O45" i="18"/>
  <c r="P45" i="18" s="1"/>
  <c r="I49" i="18"/>
  <c r="J49" i="18" s="1"/>
  <c r="I84" i="18"/>
  <c r="J84" i="18" s="1"/>
  <c r="L41" i="18"/>
  <c r="M41" i="18" s="1"/>
  <c r="O47" i="18"/>
  <c r="P47" i="18" s="1"/>
  <c r="I51" i="18"/>
  <c r="J51" i="18" s="1"/>
  <c r="O53" i="18"/>
  <c r="P53" i="18" s="1"/>
  <c r="W90" i="18"/>
  <c r="Q90" i="18"/>
  <c r="R12" i="18" s="1"/>
  <c r="S12" i="18" s="1"/>
  <c r="Y90" i="18"/>
  <c r="I30" i="18"/>
  <c r="J30" i="18" s="1"/>
  <c r="I36" i="18"/>
  <c r="J36" i="18" s="1"/>
  <c r="R42" i="18"/>
  <c r="S42" i="18" s="1"/>
  <c r="L49" i="18"/>
  <c r="M49" i="18" s="1"/>
  <c r="I60" i="18"/>
  <c r="J60" i="18" s="1"/>
  <c r="L63" i="18"/>
  <c r="M63" i="18" s="1"/>
  <c r="N90" i="18"/>
  <c r="O33" i="18" s="1"/>
  <c r="P33" i="18" s="1"/>
  <c r="AK26" i="18"/>
  <c r="O29" i="18"/>
  <c r="P29" i="18" s="1"/>
  <c r="I33" i="18"/>
  <c r="J33" i="18" s="1"/>
  <c r="O39" i="18"/>
  <c r="P39" i="18" s="1"/>
  <c r="I40" i="18"/>
  <c r="J40" i="18" s="1"/>
  <c r="L43" i="18"/>
  <c r="M43" i="18" s="1"/>
  <c r="I47" i="18"/>
  <c r="J47" i="18" s="1"/>
  <c r="AK48" i="18"/>
  <c r="O49" i="18"/>
  <c r="P49" i="18" s="1"/>
  <c r="I50" i="18"/>
  <c r="J50" i="18" s="1"/>
  <c r="O52" i="18"/>
  <c r="P52" i="18" s="1"/>
  <c r="AB71" i="18"/>
  <c r="AL71" i="18" s="1"/>
  <c r="AK71" i="18"/>
  <c r="O77" i="18"/>
  <c r="P77" i="18" s="1"/>
  <c r="AK27" i="18"/>
  <c r="AK31" i="18"/>
  <c r="AK39" i="18"/>
  <c r="AK43" i="18"/>
  <c r="AK47" i="18"/>
  <c r="AK51" i="18"/>
  <c r="O54" i="18"/>
  <c r="P54" i="18" s="1"/>
  <c r="L55" i="18"/>
  <c r="M55" i="18" s="1"/>
  <c r="I59" i="18"/>
  <c r="J59" i="18" s="1"/>
  <c r="AB63" i="18"/>
  <c r="AL63" i="18" s="1"/>
  <c r="AK63" i="18"/>
  <c r="AK66" i="18"/>
  <c r="O69" i="18"/>
  <c r="P69" i="18" s="1"/>
  <c r="AB70" i="18"/>
  <c r="AL70" i="18" s="1"/>
  <c r="O72" i="18"/>
  <c r="P72" i="18" s="1"/>
  <c r="L73" i="18"/>
  <c r="M73" i="18" s="1"/>
  <c r="I77" i="18"/>
  <c r="J77" i="18" s="1"/>
  <c r="L80" i="18"/>
  <c r="M80" i="18" s="1"/>
  <c r="O82" i="18"/>
  <c r="P82" i="18" s="1"/>
  <c r="I83" i="18"/>
  <c r="J83" i="18" s="1"/>
  <c r="O88" i="18"/>
  <c r="P88" i="18" s="1"/>
  <c r="AB34" i="18"/>
  <c r="AL34" i="18" s="1"/>
  <c r="R54" i="18"/>
  <c r="S54" i="18" s="1"/>
  <c r="I56" i="18"/>
  <c r="J56" i="18" s="1"/>
  <c r="O58" i="18"/>
  <c r="P58" i="18" s="1"/>
  <c r="L59" i="18"/>
  <c r="M59" i="18" s="1"/>
  <c r="I63" i="18"/>
  <c r="J63" i="18" s="1"/>
  <c r="AB67" i="18"/>
  <c r="AL67" i="18" s="1"/>
  <c r="AK67" i="18"/>
  <c r="AK70" i="18"/>
  <c r="O73" i="18"/>
  <c r="P73" i="18" s="1"/>
  <c r="AB74" i="18"/>
  <c r="AL74" i="18" s="1"/>
  <c r="O76" i="18"/>
  <c r="P76" i="18" s="1"/>
  <c r="L77" i="18"/>
  <c r="M77" i="18" s="1"/>
  <c r="R79" i="18"/>
  <c r="S79" i="18" s="1"/>
  <c r="R82" i="18"/>
  <c r="S82" i="18" s="1"/>
  <c r="L83" i="18"/>
  <c r="M83" i="18" s="1"/>
  <c r="L86" i="18"/>
  <c r="M86" i="18" s="1"/>
  <c r="AB87" i="18"/>
  <c r="AL87" i="18" s="1"/>
  <c r="AK87" i="18"/>
  <c r="R88" i="18"/>
  <c r="S88" i="18" s="1"/>
  <c r="R55" i="18"/>
  <c r="S55" i="18" s="1"/>
  <c r="I57" i="18"/>
  <c r="J57" i="18" s="1"/>
  <c r="R62" i="18"/>
  <c r="S62" i="18" s="1"/>
  <c r="I64" i="18"/>
  <c r="J64" i="18" s="1"/>
  <c r="L67" i="18"/>
  <c r="M67" i="18" s="1"/>
  <c r="I71" i="18"/>
  <c r="J71" i="18" s="1"/>
  <c r="AB75" i="18"/>
  <c r="AL75" i="18" s="1"/>
  <c r="AK75" i="18"/>
  <c r="AK78" i="18"/>
  <c r="O81" i="18"/>
  <c r="P81" i="18" s="1"/>
  <c r="L84" i="18"/>
  <c r="M84" i="18" s="1"/>
  <c r="R86" i="18"/>
  <c r="S86" i="18" s="1"/>
  <c r="L87" i="18"/>
  <c r="M87" i="18" s="1"/>
  <c r="AB54" i="18"/>
  <c r="AL54" i="18" s="1"/>
  <c r="O56" i="18"/>
  <c r="P56" i="18" s="1"/>
  <c r="L57" i="18"/>
  <c r="M57" i="18" s="1"/>
  <c r="I61" i="18"/>
  <c r="J61" i="18" s="1"/>
  <c r="R66" i="18"/>
  <c r="S66" i="18" s="1"/>
  <c r="I68" i="18"/>
  <c r="J68" i="18" s="1"/>
  <c r="O70" i="18"/>
  <c r="P70" i="18" s="1"/>
  <c r="L71" i="18"/>
  <c r="M71" i="18" s="1"/>
  <c r="L74" i="18"/>
  <c r="M74" i="18" s="1"/>
  <c r="I75" i="18"/>
  <c r="J75" i="18" s="1"/>
  <c r="AB79" i="18"/>
  <c r="AL79" i="18" s="1"/>
  <c r="AK79" i="18"/>
  <c r="R81" i="18"/>
  <c r="S81" i="18" s="1"/>
  <c r="AB82" i="18"/>
  <c r="AL82" i="18" s="1"/>
  <c r="AK54" i="18"/>
  <c r="O57" i="18"/>
  <c r="P57" i="18" s="1"/>
  <c r="AB58" i="18"/>
  <c r="AL58" i="18" s="1"/>
  <c r="O60" i="18"/>
  <c r="P60" i="18" s="1"/>
  <c r="L61" i="18"/>
  <c r="M61" i="18" s="1"/>
  <c r="L68" i="18"/>
  <c r="M68" i="18" s="1"/>
  <c r="R70" i="18"/>
  <c r="S70" i="18" s="1"/>
  <c r="I72" i="18"/>
  <c r="J72" i="18" s="1"/>
  <c r="O74" i="18"/>
  <c r="P74" i="18" s="1"/>
  <c r="L78" i="18"/>
  <c r="M78" i="18" s="1"/>
  <c r="AK82" i="18"/>
  <c r="O84" i="18"/>
  <c r="P84" i="18" s="1"/>
  <c r="L85" i="18"/>
  <c r="M85" i="18" s="1"/>
  <c r="AB55" i="18"/>
  <c r="AL55" i="18" s="1"/>
  <c r="AK55" i="18"/>
  <c r="AK58" i="18"/>
  <c r="R60" i="18"/>
  <c r="S60" i="18" s="1"/>
  <c r="O61" i="18"/>
  <c r="P61" i="18" s="1"/>
  <c r="L65" i="18"/>
  <c r="M65" i="18" s="1"/>
  <c r="I69" i="18"/>
  <c r="J69" i="18" s="1"/>
  <c r="R74" i="18"/>
  <c r="S74" i="18" s="1"/>
  <c r="I76" i="18"/>
  <c r="J76" i="18" s="1"/>
  <c r="O78" i="18"/>
  <c r="P78" i="18" s="1"/>
  <c r="L79" i="18"/>
  <c r="M79" i="18" s="1"/>
  <c r="R84" i="18"/>
  <c r="S84" i="18" s="1"/>
  <c r="O85" i="18"/>
  <c r="P85" i="18" s="1"/>
  <c r="R87" i="18"/>
  <c r="S87" i="18" s="1"/>
  <c r="L88" i="18"/>
  <c r="M88" i="18" s="1"/>
  <c r="L54" i="18"/>
  <c r="M54" i="18" s="1"/>
  <c r="I55" i="18"/>
  <c r="J55" i="18" s="1"/>
  <c r="AB59" i="18"/>
  <c r="AL59" i="18" s="1"/>
  <c r="AK59" i="18"/>
  <c r="R64" i="18"/>
  <c r="S64" i="18" s="1"/>
  <c r="O65" i="18"/>
  <c r="P65" i="18" s="1"/>
  <c r="O68" i="18"/>
  <c r="P68" i="18" s="1"/>
  <c r="L69" i="18"/>
  <c r="M69" i="18" s="1"/>
  <c r="I73" i="18"/>
  <c r="J73" i="18" s="1"/>
  <c r="R78" i="18"/>
  <c r="S78" i="18" s="1"/>
  <c r="I80" i="18"/>
  <c r="J80" i="18" s="1"/>
  <c r="L82" i="18"/>
  <c r="M82" i="18" s="1"/>
  <c r="AB83" i="18"/>
  <c r="AL83" i="18" s="1"/>
  <c r="AK83" i="18"/>
  <c r="R85" i="18"/>
  <c r="S85" i="18" s="1"/>
  <c r="AB62" i="18"/>
  <c r="AL62" i="18" s="1"/>
  <c r="AE73" i="18"/>
  <c r="AB86" i="18"/>
  <c r="AL86" i="18" s="1"/>
  <c r="AK80" i="18"/>
  <c r="AK84" i="18"/>
  <c r="AK88" i="18"/>
  <c r="AK73" i="18"/>
  <c r="AK77" i="18"/>
  <c r="AK81" i="18"/>
  <c r="AK85" i="18"/>
  <c r="T68" i="18" l="1"/>
  <c r="O35" i="18"/>
  <c r="P35" i="18" s="1"/>
  <c r="O37" i="18"/>
  <c r="P37" i="18" s="1"/>
  <c r="I43" i="18"/>
  <c r="J43" i="18" s="1"/>
  <c r="I46" i="18"/>
  <c r="J46" i="18" s="1"/>
  <c r="O31" i="18"/>
  <c r="P31" i="18" s="1"/>
  <c r="I45" i="18"/>
  <c r="J45" i="18" s="1"/>
  <c r="I28" i="18"/>
  <c r="J28" i="18" s="1"/>
  <c r="T28" i="18" s="1"/>
  <c r="AB90" i="18"/>
  <c r="AL11" i="18"/>
  <c r="L16" i="18"/>
  <c r="M16" i="18" s="1"/>
  <c r="T34" i="18"/>
  <c r="P11" i="18"/>
  <c r="AH73" i="18"/>
  <c r="AJ73" i="18" s="1"/>
  <c r="O86" i="18"/>
  <c r="P86" i="18" s="1"/>
  <c r="O66" i="18"/>
  <c r="P66" i="18" s="1"/>
  <c r="O64" i="18"/>
  <c r="P64" i="18" s="1"/>
  <c r="O75" i="18"/>
  <c r="P75" i="18" s="1"/>
  <c r="O51" i="18"/>
  <c r="P51" i="18" s="1"/>
  <c r="O71" i="18"/>
  <c r="P71" i="18" s="1"/>
  <c r="O87" i="18"/>
  <c r="P87" i="18" s="1"/>
  <c r="O67" i="18"/>
  <c r="P67" i="18" s="1"/>
  <c r="O63" i="18"/>
  <c r="P63" i="18" s="1"/>
  <c r="T63" i="18" s="1"/>
  <c r="O83" i="18"/>
  <c r="P83" i="18" s="1"/>
  <c r="O59" i="18"/>
  <c r="P59" i="18" s="1"/>
  <c r="O44" i="18"/>
  <c r="P44" i="18" s="1"/>
  <c r="O40" i="18"/>
  <c r="P40" i="18" s="1"/>
  <c r="O28" i="18"/>
  <c r="P28" i="18" s="1"/>
  <c r="O79" i="18"/>
  <c r="P79" i="18" s="1"/>
  <c r="O26" i="18"/>
  <c r="P26" i="18" s="1"/>
  <c r="O23" i="18"/>
  <c r="P23" i="18" s="1"/>
  <c r="O55" i="18"/>
  <c r="P55" i="18" s="1"/>
  <c r="O21" i="18"/>
  <c r="P21" i="18" s="1"/>
  <c r="O19" i="18"/>
  <c r="P19" i="18" s="1"/>
  <c r="O15" i="18"/>
  <c r="P15" i="18" s="1"/>
  <c r="O22" i="18"/>
  <c r="P22" i="18" s="1"/>
  <c r="O24" i="18"/>
  <c r="P24" i="18" s="1"/>
  <c r="O32" i="18"/>
  <c r="P32" i="18" s="1"/>
  <c r="T32" i="18" s="1"/>
  <c r="R77" i="18"/>
  <c r="S77" i="18" s="1"/>
  <c r="R73" i="18"/>
  <c r="S73" i="18" s="1"/>
  <c r="R69" i="18"/>
  <c r="S69" i="18" s="1"/>
  <c r="R65" i="18"/>
  <c r="S65" i="18" s="1"/>
  <c r="R61" i="18"/>
  <c r="S61" i="18" s="1"/>
  <c r="R57" i="18"/>
  <c r="S57" i="18" s="1"/>
  <c r="R80" i="18"/>
  <c r="S80" i="18" s="1"/>
  <c r="T80" i="18" s="1"/>
  <c r="R76" i="18"/>
  <c r="S76" i="18" s="1"/>
  <c r="R72" i="18"/>
  <c r="S72" i="18" s="1"/>
  <c r="R68" i="18"/>
  <c r="S68" i="18" s="1"/>
  <c r="R56" i="18"/>
  <c r="S56" i="18" s="1"/>
  <c r="R83" i="18"/>
  <c r="S83" i="18" s="1"/>
  <c r="R75" i="18"/>
  <c r="S75" i="18" s="1"/>
  <c r="R71" i="18"/>
  <c r="S71" i="18" s="1"/>
  <c r="R67" i="18"/>
  <c r="S67" i="18" s="1"/>
  <c r="R63" i="18"/>
  <c r="S63" i="18" s="1"/>
  <c r="R59" i="18"/>
  <c r="S59" i="18" s="1"/>
  <c r="T59" i="18" s="1"/>
  <c r="R49" i="18"/>
  <c r="S49" i="18" s="1"/>
  <c r="R45" i="18"/>
  <c r="S45" i="18" s="1"/>
  <c r="R41" i="18"/>
  <c r="S41" i="18" s="1"/>
  <c r="R33" i="18"/>
  <c r="S33" i="18" s="1"/>
  <c r="R29" i="18"/>
  <c r="S29" i="18" s="1"/>
  <c r="R53" i="18"/>
  <c r="S53" i="18" s="1"/>
  <c r="R52" i="18"/>
  <c r="S52" i="18" s="1"/>
  <c r="R48" i="18"/>
  <c r="S48" i="18" s="1"/>
  <c r="R44" i="18"/>
  <c r="S44" i="18" s="1"/>
  <c r="R40" i="18"/>
  <c r="S40" i="18" s="1"/>
  <c r="R36" i="18"/>
  <c r="S36" i="18" s="1"/>
  <c r="R32" i="18"/>
  <c r="S32" i="18" s="1"/>
  <c r="R28" i="18"/>
  <c r="S28" i="18" s="1"/>
  <c r="R38" i="18"/>
  <c r="S38" i="18" s="1"/>
  <c r="R34" i="18"/>
  <c r="S34" i="18" s="1"/>
  <c r="R51" i="18"/>
  <c r="S51" i="18" s="1"/>
  <c r="R19" i="18"/>
  <c r="S19" i="18" s="1"/>
  <c r="R17" i="18"/>
  <c r="S17" i="18" s="1"/>
  <c r="R15" i="18"/>
  <c r="S15" i="18" s="1"/>
  <c r="R13" i="18"/>
  <c r="S13" i="18" s="1"/>
  <c r="R11" i="18"/>
  <c r="R31" i="18"/>
  <c r="S31" i="18" s="1"/>
  <c r="R43" i="18"/>
  <c r="S43" i="18" s="1"/>
  <c r="R27" i="18"/>
  <c r="S27" i="18" s="1"/>
  <c r="R47" i="18"/>
  <c r="S47" i="18" s="1"/>
  <c r="R39" i="18"/>
  <c r="S39" i="18" s="1"/>
  <c r="R26" i="18"/>
  <c r="S26" i="18" s="1"/>
  <c r="R35" i="18"/>
  <c r="S35" i="18" s="1"/>
  <c r="O42" i="18"/>
  <c r="P42" i="18" s="1"/>
  <c r="O41" i="18"/>
  <c r="P41" i="18" s="1"/>
  <c r="O27" i="18"/>
  <c r="P27" i="18" s="1"/>
  <c r="I31" i="18"/>
  <c r="J31" i="18" s="1"/>
  <c r="L76" i="18"/>
  <c r="M76" i="18" s="1"/>
  <c r="T76" i="18" s="1"/>
  <c r="L72" i="18"/>
  <c r="M72" i="18" s="1"/>
  <c r="T72" i="18" s="1"/>
  <c r="L64" i="18"/>
  <c r="M64" i="18" s="1"/>
  <c r="T64" i="18" s="1"/>
  <c r="L60" i="18"/>
  <c r="M60" i="18" s="1"/>
  <c r="L75" i="18"/>
  <c r="M75" i="18" s="1"/>
  <c r="T75" i="18" s="1"/>
  <c r="L70" i="18"/>
  <c r="M70" i="18" s="1"/>
  <c r="L66" i="18"/>
  <c r="M66" i="18" s="1"/>
  <c r="L62" i="18"/>
  <c r="M62" i="18" s="1"/>
  <c r="L58" i="18"/>
  <c r="M58" i="18" s="1"/>
  <c r="L52" i="18"/>
  <c r="M52" i="18" s="1"/>
  <c r="L48" i="18"/>
  <c r="M48" i="18" s="1"/>
  <c r="L44" i="18"/>
  <c r="M44" i="18" s="1"/>
  <c r="T44" i="18" s="1"/>
  <c r="L40" i="18"/>
  <c r="M40" i="18" s="1"/>
  <c r="T40" i="18" s="1"/>
  <c r="L36" i="18"/>
  <c r="M36" i="18" s="1"/>
  <c r="T36" i="18" s="1"/>
  <c r="L51" i="18"/>
  <c r="M51" i="18" s="1"/>
  <c r="T51" i="18" s="1"/>
  <c r="L47" i="18"/>
  <c r="M47" i="18" s="1"/>
  <c r="T47" i="18" s="1"/>
  <c r="L39" i="18"/>
  <c r="M39" i="18" s="1"/>
  <c r="L35" i="18"/>
  <c r="M35" i="18" s="1"/>
  <c r="L31" i="18"/>
  <c r="M31" i="18" s="1"/>
  <c r="L27" i="18"/>
  <c r="M27" i="18" s="1"/>
  <c r="L37" i="18"/>
  <c r="M37" i="18" s="1"/>
  <c r="L33" i="18"/>
  <c r="M33" i="18" s="1"/>
  <c r="T33" i="18" s="1"/>
  <c r="L29" i="18"/>
  <c r="M29" i="18" s="1"/>
  <c r="T29" i="18" s="1"/>
  <c r="L34" i="18"/>
  <c r="M34" i="18" s="1"/>
  <c r="L46" i="18"/>
  <c r="M46" i="18" s="1"/>
  <c r="L42" i="18"/>
  <c r="M42" i="18" s="1"/>
  <c r="L38" i="18"/>
  <c r="M38" i="18" s="1"/>
  <c r="T38" i="18" s="1"/>
  <c r="L50" i="18"/>
  <c r="M50" i="18" s="1"/>
  <c r="L25" i="18"/>
  <c r="M25" i="18" s="1"/>
  <c r="L21" i="18"/>
  <c r="M21" i="18" s="1"/>
  <c r="L19" i="18"/>
  <c r="M19" i="18" s="1"/>
  <c r="L17" i="18"/>
  <c r="M17" i="18" s="1"/>
  <c r="L15" i="18"/>
  <c r="M15" i="18" s="1"/>
  <c r="L13" i="18"/>
  <c r="M13" i="18" s="1"/>
  <c r="L11" i="18"/>
  <c r="L30" i="18"/>
  <c r="M30" i="18" s="1"/>
  <c r="I42" i="18"/>
  <c r="J42" i="18" s="1"/>
  <c r="T42" i="18" s="1"/>
  <c r="L26" i="18"/>
  <c r="M26" i="18" s="1"/>
  <c r="O13" i="18"/>
  <c r="P13" i="18" s="1"/>
  <c r="L24" i="18"/>
  <c r="M24" i="18" s="1"/>
  <c r="O17" i="18"/>
  <c r="P17" i="18" s="1"/>
  <c r="R16" i="18"/>
  <c r="S16" i="18" s="1"/>
  <c r="T60" i="18"/>
  <c r="T61" i="18"/>
  <c r="T56" i="18"/>
  <c r="T77" i="18"/>
  <c r="I48" i="18"/>
  <c r="J48" i="18" s="1"/>
  <c r="O50" i="18"/>
  <c r="P50" i="18" s="1"/>
  <c r="T50" i="18" s="1"/>
  <c r="O30" i="18"/>
  <c r="P30" i="18" s="1"/>
  <c r="T30" i="18" s="1"/>
  <c r="R25" i="18"/>
  <c r="S25" i="18" s="1"/>
  <c r="O25" i="18"/>
  <c r="P25" i="18" s="1"/>
  <c r="O18" i="18"/>
  <c r="P18" i="18" s="1"/>
  <c r="R23" i="18"/>
  <c r="S23" i="18" s="1"/>
  <c r="T73" i="18"/>
  <c r="T69" i="18"/>
  <c r="T57" i="18"/>
  <c r="T84" i="18"/>
  <c r="I85" i="18"/>
  <c r="J85" i="18" s="1"/>
  <c r="T85" i="18" s="1"/>
  <c r="I81" i="18"/>
  <c r="J81" i="18" s="1"/>
  <c r="T81" i="18" s="1"/>
  <c r="I65" i="18"/>
  <c r="J65" i="18" s="1"/>
  <c r="T65" i="18" s="1"/>
  <c r="I88" i="18"/>
  <c r="J88" i="18" s="1"/>
  <c r="T88" i="18" s="1"/>
  <c r="I79" i="18"/>
  <c r="J79" i="18" s="1"/>
  <c r="T79" i="18" s="1"/>
  <c r="I58" i="18"/>
  <c r="J58" i="18" s="1"/>
  <c r="I82" i="18"/>
  <c r="J82" i="18" s="1"/>
  <c r="T82" i="18" s="1"/>
  <c r="I54" i="18"/>
  <c r="J54" i="18" s="1"/>
  <c r="T54" i="18" s="1"/>
  <c r="I78" i="18"/>
  <c r="J78" i="18" s="1"/>
  <c r="T78" i="18" s="1"/>
  <c r="I74" i="18"/>
  <c r="J74" i="18" s="1"/>
  <c r="T74" i="18" s="1"/>
  <c r="I66" i="18"/>
  <c r="J66" i="18" s="1"/>
  <c r="I39" i="18"/>
  <c r="J39" i="18" s="1"/>
  <c r="T39" i="18" s="1"/>
  <c r="I27" i="18"/>
  <c r="J27" i="18" s="1"/>
  <c r="I86" i="18"/>
  <c r="J86" i="18" s="1"/>
  <c r="I62" i="18"/>
  <c r="J62" i="18" s="1"/>
  <c r="I25" i="18"/>
  <c r="J25" i="18" s="1"/>
  <c r="I21" i="18"/>
  <c r="J21" i="18" s="1"/>
  <c r="I19" i="18"/>
  <c r="J19" i="18" s="1"/>
  <c r="I17" i="18"/>
  <c r="J17" i="18" s="1"/>
  <c r="T17" i="18" s="1"/>
  <c r="I15" i="18"/>
  <c r="J15" i="18" s="1"/>
  <c r="T15" i="18" s="1"/>
  <c r="I13" i="18"/>
  <c r="J13" i="18" s="1"/>
  <c r="I11" i="18"/>
  <c r="I20" i="18"/>
  <c r="J20" i="18" s="1"/>
  <c r="T20" i="18" s="1"/>
  <c r="I14" i="18"/>
  <c r="J14" i="18" s="1"/>
  <c r="I23" i="18"/>
  <c r="J23" i="18" s="1"/>
  <c r="I22" i="18"/>
  <c r="J22" i="18" s="1"/>
  <c r="T22" i="18" s="1"/>
  <c r="I16" i="18"/>
  <c r="J16" i="18" s="1"/>
  <c r="T16" i="18" s="1"/>
  <c r="I12" i="18"/>
  <c r="J12" i="18" s="1"/>
  <c r="T12" i="18" s="1"/>
  <c r="I70" i="18"/>
  <c r="J70" i="18" s="1"/>
  <c r="I18" i="18"/>
  <c r="J18" i="18" s="1"/>
  <c r="T18" i="18" s="1"/>
  <c r="O43" i="18"/>
  <c r="P43" i="18" s="1"/>
  <c r="R21" i="18"/>
  <c r="S21" i="18" s="1"/>
  <c r="R24" i="18"/>
  <c r="S24" i="18" s="1"/>
  <c r="I24" i="18"/>
  <c r="J24" i="18" s="1"/>
  <c r="R14" i="18"/>
  <c r="S14" i="18" s="1"/>
  <c r="T55" i="18"/>
  <c r="T83" i="18"/>
  <c r="O46" i="18"/>
  <c r="P46" i="18" s="1"/>
  <c r="I52" i="18"/>
  <c r="J52" i="18" s="1"/>
  <c r="I67" i="18"/>
  <c r="J67" i="18" s="1"/>
  <c r="I35" i="18"/>
  <c r="J35" i="18" s="1"/>
  <c r="I87" i="18"/>
  <c r="J87" i="18" s="1"/>
  <c r="T87" i="18" s="1"/>
  <c r="R58" i="18"/>
  <c r="S58" i="18" s="1"/>
  <c r="I37" i="18"/>
  <c r="J37" i="18" s="1"/>
  <c r="T37" i="18" s="1"/>
  <c r="AI10" i="18"/>
  <c r="L23" i="18"/>
  <c r="M23" i="18" s="1"/>
  <c r="L12" i="18"/>
  <c r="M12" i="18" s="1"/>
  <c r="O14" i="18"/>
  <c r="P14" i="18" s="1"/>
  <c r="T71" i="18"/>
  <c r="T49" i="18"/>
  <c r="T41" i="18"/>
  <c r="T53" i="18"/>
  <c r="T26" i="18"/>
  <c r="T48" i="18" l="1"/>
  <c r="AM73" i="18"/>
  <c r="AO73" i="18" s="1"/>
  <c r="T35" i="18"/>
  <c r="T23" i="18"/>
  <c r="T21" i="18"/>
  <c r="R90" i="18"/>
  <c r="S11" i="18"/>
  <c r="S90" i="18" s="1"/>
  <c r="T45" i="18"/>
  <c r="T14" i="18"/>
  <c r="T25" i="18"/>
  <c r="L90" i="18"/>
  <c r="M11" i="18"/>
  <c r="M90" i="18" s="1"/>
  <c r="T67" i="18"/>
  <c r="T62" i="18"/>
  <c r="T46" i="18"/>
  <c r="T66" i="18"/>
  <c r="T19" i="18"/>
  <c r="T52" i="18"/>
  <c r="T24" i="18"/>
  <c r="I90" i="18"/>
  <c r="J11" i="18"/>
  <c r="T86" i="18"/>
  <c r="T58" i="18"/>
  <c r="P90" i="18"/>
  <c r="T43" i="18"/>
  <c r="T70" i="18"/>
  <c r="T13" i="18"/>
  <c r="T27" i="18"/>
  <c r="T31" i="18"/>
  <c r="O90" i="18"/>
  <c r="J90" i="18" l="1"/>
  <c r="T11" i="18"/>
  <c r="T90" i="18" s="1"/>
  <c r="AY21" i="13" l="1"/>
  <c r="AY13" i="13"/>
  <c r="AY12" i="13"/>
  <c r="AY14" i="13"/>
  <c r="AY15" i="13"/>
  <c r="AY16" i="13"/>
  <c r="AY17" i="13"/>
  <c r="AY18" i="13"/>
  <c r="AY19" i="13"/>
  <c r="AY20" i="13"/>
  <c r="AY11" i="13"/>
  <c r="Y11" i="13"/>
  <c r="X11" i="13"/>
  <c r="AY22" i="13" l="1"/>
  <c r="AK4" i="13" l="1"/>
  <c r="Y12" i="13" l="1"/>
  <c r="Y13" i="13"/>
  <c r="Y14" i="13"/>
  <c r="Y15" i="13"/>
  <c r="Y16" i="13"/>
  <c r="Y17" i="13"/>
  <c r="Y18" i="13"/>
  <c r="Y19" i="13"/>
  <c r="Y20" i="13"/>
  <c r="Y21" i="13"/>
  <c r="Y22" i="13"/>
  <c r="Y23" i="13"/>
  <c r="Y24" i="13"/>
  <c r="Y25" i="13"/>
  <c r="Y26" i="13"/>
  <c r="Y27" i="13"/>
  <c r="Y28" i="13"/>
  <c r="Y29" i="13"/>
  <c r="Y30" i="13"/>
  <c r="Y31" i="13"/>
  <c r="Y32" i="13"/>
  <c r="Y33" i="13"/>
  <c r="Y34" i="13"/>
  <c r="Y35" i="13"/>
  <c r="Y36" i="13"/>
  <c r="Y37" i="13"/>
  <c r="Y38" i="13"/>
  <c r="Y39" i="13"/>
  <c r="Y40" i="13"/>
  <c r="Y41" i="13"/>
  <c r="Y42" i="13"/>
  <c r="Y43" i="13"/>
  <c r="Y44" i="13"/>
  <c r="Y45" i="13"/>
  <c r="Y46" i="13"/>
  <c r="Y47" i="13"/>
  <c r="Y48" i="13"/>
  <c r="Y49" i="13"/>
  <c r="Y50" i="13"/>
  <c r="Y51" i="13"/>
  <c r="Y52" i="13"/>
  <c r="Y53" i="13"/>
  <c r="Y54" i="13"/>
  <c r="Y55" i="13"/>
  <c r="Y56" i="13"/>
  <c r="Y57" i="13"/>
  <c r="Y58" i="13"/>
  <c r="Y59" i="13"/>
  <c r="Y60" i="13"/>
  <c r="Y61" i="13"/>
  <c r="Y62" i="13"/>
  <c r="Y63" i="13"/>
  <c r="Y64" i="13"/>
  <c r="Y65" i="13"/>
  <c r="Y66" i="13"/>
  <c r="Y67" i="13"/>
  <c r="Y68" i="13"/>
  <c r="Y69" i="13"/>
  <c r="Y70" i="13"/>
  <c r="Y71" i="13"/>
  <c r="Y72" i="13"/>
  <c r="Y73" i="13"/>
  <c r="Y74" i="13"/>
  <c r="Y75" i="13"/>
  <c r="Y76" i="13"/>
  <c r="Y77" i="13"/>
  <c r="Y78" i="13"/>
  <c r="Y79" i="13"/>
  <c r="Y80" i="13"/>
  <c r="Y81" i="13"/>
  <c r="Y82" i="13"/>
  <c r="Y83" i="13"/>
  <c r="Y84" i="13"/>
  <c r="Y85" i="13"/>
  <c r="Y86" i="13"/>
  <c r="Y87" i="13"/>
  <c r="Y88" i="13"/>
  <c r="X12" i="13"/>
  <c r="X13" i="13"/>
  <c r="X14" i="13"/>
  <c r="X15" i="13"/>
  <c r="X16" i="13"/>
  <c r="X17" i="13"/>
  <c r="X18" i="13"/>
  <c r="X19" i="13"/>
  <c r="X20" i="13"/>
  <c r="X21" i="13"/>
  <c r="X22" i="13"/>
  <c r="X23" i="13"/>
  <c r="X24" i="13"/>
  <c r="X25" i="13"/>
  <c r="X26" i="13"/>
  <c r="X27" i="13"/>
  <c r="X28" i="13"/>
  <c r="X29" i="13"/>
  <c r="X30" i="13"/>
  <c r="X31" i="13"/>
  <c r="X32" i="13"/>
  <c r="X33" i="13"/>
  <c r="X34" i="13"/>
  <c r="X35" i="13"/>
  <c r="X36" i="13"/>
  <c r="X37" i="13"/>
  <c r="X38" i="13"/>
  <c r="X39" i="13"/>
  <c r="X40" i="13"/>
  <c r="X41" i="13"/>
  <c r="X42" i="13"/>
  <c r="X43" i="13"/>
  <c r="X44" i="13"/>
  <c r="X45" i="13"/>
  <c r="X46" i="13"/>
  <c r="X47" i="13"/>
  <c r="X48" i="13"/>
  <c r="X49" i="13"/>
  <c r="X50" i="13"/>
  <c r="X51" i="13"/>
  <c r="X52" i="13"/>
  <c r="X53" i="13"/>
  <c r="X54" i="13"/>
  <c r="X55" i="13"/>
  <c r="X56" i="13"/>
  <c r="X57" i="13"/>
  <c r="X58" i="13"/>
  <c r="X59" i="13"/>
  <c r="X60" i="13"/>
  <c r="X61" i="13"/>
  <c r="X62" i="13"/>
  <c r="X63" i="13"/>
  <c r="X64" i="13"/>
  <c r="X65" i="13"/>
  <c r="X66" i="13"/>
  <c r="X67" i="13"/>
  <c r="X68" i="13"/>
  <c r="X69" i="13"/>
  <c r="X70" i="13"/>
  <c r="X71" i="13"/>
  <c r="X72" i="13"/>
  <c r="X73" i="13"/>
  <c r="X74" i="13"/>
  <c r="X75" i="13"/>
  <c r="X76" i="13"/>
  <c r="X77" i="13"/>
  <c r="X78" i="13"/>
  <c r="X79" i="13"/>
  <c r="X80" i="13"/>
  <c r="X81" i="13"/>
  <c r="X82" i="13"/>
  <c r="X83" i="13"/>
  <c r="X84" i="13"/>
  <c r="X85" i="13"/>
  <c r="X86" i="13"/>
  <c r="X87" i="13"/>
  <c r="X88" i="13"/>
  <c r="V75" i="18"/>
  <c r="V74" i="18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31" i="9"/>
  <c r="Q32" i="9"/>
  <c r="Q33" i="9"/>
  <c r="Q34" i="9"/>
  <c r="Q35" i="9"/>
  <c r="Q36" i="9"/>
  <c r="Q37" i="9"/>
  <c r="Q38" i="9"/>
  <c r="Q39" i="9"/>
  <c r="Q40" i="9"/>
  <c r="Q41" i="9"/>
  <c r="Q42" i="9"/>
  <c r="Q43" i="9"/>
  <c r="Q44" i="9"/>
  <c r="Q45" i="9"/>
  <c r="Q46" i="9"/>
  <c r="Q47" i="9"/>
  <c r="Q48" i="9"/>
  <c r="Q49" i="9"/>
  <c r="Q50" i="9"/>
  <c r="Q51" i="9"/>
  <c r="Q52" i="9"/>
  <c r="Q53" i="9"/>
  <c r="Q54" i="9"/>
  <c r="Q55" i="9"/>
  <c r="Q56" i="9"/>
  <c r="Q57" i="9"/>
  <c r="Q58" i="9"/>
  <c r="Q59" i="9"/>
  <c r="Q60" i="9"/>
  <c r="Q61" i="9"/>
  <c r="Q62" i="9"/>
  <c r="Q63" i="9"/>
  <c r="Q64" i="9"/>
  <c r="Q65" i="9"/>
  <c r="Q66" i="9"/>
  <c r="Q67" i="9"/>
  <c r="Q68" i="9"/>
  <c r="Q69" i="9"/>
  <c r="Q70" i="9"/>
  <c r="Q71" i="9"/>
  <c r="Q72" i="9"/>
  <c r="Q73" i="9"/>
  <c r="Q74" i="9"/>
  <c r="Q75" i="9"/>
  <c r="Q76" i="9"/>
  <c r="Q77" i="9"/>
  <c r="Q78" i="9"/>
  <c r="Q79" i="9"/>
  <c r="Q80" i="9"/>
  <c r="Q81" i="9"/>
  <c r="Q82" i="9"/>
  <c r="Q83" i="9"/>
  <c r="Q84" i="9"/>
  <c r="Q85" i="9"/>
  <c r="Q86" i="9"/>
  <c r="Q87" i="9"/>
  <c r="Q88" i="9"/>
  <c r="Q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N32" i="9"/>
  <c r="N33" i="9"/>
  <c r="N34" i="9"/>
  <c r="N35" i="9"/>
  <c r="N36" i="9"/>
  <c r="N37" i="9"/>
  <c r="N38" i="9"/>
  <c r="N39" i="9"/>
  <c r="N40" i="9"/>
  <c r="N41" i="9"/>
  <c r="N42" i="9"/>
  <c r="N43" i="9"/>
  <c r="N44" i="9"/>
  <c r="N45" i="9"/>
  <c r="N46" i="9"/>
  <c r="N47" i="9"/>
  <c r="N48" i="9"/>
  <c r="N49" i="9"/>
  <c r="N50" i="9"/>
  <c r="N51" i="9"/>
  <c r="N52" i="9"/>
  <c r="N53" i="9"/>
  <c r="N54" i="9"/>
  <c r="N55" i="9"/>
  <c r="N56" i="9"/>
  <c r="N57" i="9"/>
  <c r="N58" i="9"/>
  <c r="N59" i="9"/>
  <c r="N60" i="9"/>
  <c r="N61" i="9"/>
  <c r="N62" i="9"/>
  <c r="N63" i="9"/>
  <c r="N64" i="9"/>
  <c r="N65" i="9"/>
  <c r="N66" i="9"/>
  <c r="N67" i="9"/>
  <c r="N68" i="9"/>
  <c r="N69" i="9"/>
  <c r="N70" i="9"/>
  <c r="N71" i="9"/>
  <c r="N72" i="9"/>
  <c r="N73" i="9"/>
  <c r="N74" i="9"/>
  <c r="N75" i="9"/>
  <c r="N76" i="9"/>
  <c r="N77" i="9"/>
  <c r="N78" i="9"/>
  <c r="N79" i="9"/>
  <c r="N80" i="9"/>
  <c r="N81" i="9"/>
  <c r="N82" i="9"/>
  <c r="N83" i="9"/>
  <c r="N84" i="9"/>
  <c r="N85" i="9"/>
  <c r="N86" i="9"/>
  <c r="N87" i="9"/>
  <c r="N88" i="9"/>
  <c r="N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K49" i="9"/>
  <c r="K50" i="9"/>
  <c r="K51" i="9"/>
  <c r="K52" i="9"/>
  <c r="K53" i="9"/>
  <c r="K54" i="9"/>
  <c r="K55" i="9"/>
  <c r="K56" i="9"/>
  <c r="K57" i="9"/>
  <c r="K58" i="9"/>
  <c r="K59" i="9"/>
  <c r="K60" i="9"/>
  <c r="K61" i="9"/>
  <c r="K62" i="9"/>
  <c r="K63" i="9"/>
  <c r="K64" i="9"/>
  <c r="K65" i="9"/>
  <c r="K66" i="9"/>
  <c r="K67" i="9"/>
  <c r="K68" i="9"/>
  <c r="K69" i="9"/>
  <c r="K70" i="9"/>
  <c r="K71" i="9"/>
  <c r="K72" i="9"/>
  <c r="K73" i="9"/>
  <c r="K74" i="9"/>
  <c r="K75" i="9"/>
  <c r="K76" i="9"/>
  <c r="K77" i="9"/>
  <c r="K78" i="9"/>
  <c r="K79" i="9"/>
  <c r="K80" i="9"/>
  <c r="K81" i="9"/>
  <c r="K82" i="9"/>
  <c r="K83" i="9"/>
  <c r="K84" i="9"/>
  <c r="K85" i="9"/>
  <c r="K86" i="9"/>
  <c r="K87" i="9"/>
  <c r="K88" i="9"/>
  <c r="K11" i="9"/>
  <c r="AE74" i="18" l="1"/>
  <c r="AH74" i="18" s="1"/>
  <c r="AJ74" i="18" s="1"/>
  <c r="AN74" i="18"/>
  <c r="AN75" i="18"/>
  <c r="AE75" i="18"/>
  <c r="AH75" i="18" s="1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H51" i="9"/>
  <c r="H52" i="9"/>
  <c r="H53" i="9"/>
  <c r="H54" i="9"/>
  <c r="H55" i="9"/>
  <c r="H56" i="9"/>
  <c r="H57" i="9"/>
  <c r="H58" i="9"/>
  <c r="H59" i="9"/>
  <c r="H60" i="9"/>
  <c r="H61" i="9"/>
  <c r="H62" i="9"/>
  <c r="H63" i="9"/>
  <c r="H64" i="9"/>
  <c r="H65" i="9"/>
  <c r="H66" i="9"/>
  <c r="H67" i="9"/>
  <c r="H68" i="9"/>
  <c r="H69" i="9"/>
  <c r="H70" i="9"/>
  <c r="H71" i="9"/>
  <c r="H72" i="9"/>
  <c r="H73" i="9"/>
  <c r="H74" i="9"/>
  <c r="H75" i="9"/>
  <c r="H76" i="9"/>
  <c r="H77" i="9"/>
  <c r="H78" i="9"/>
  <c r="H79" i="9"/>
  <c r="H80" i="9"/>
  <c r="H81" i="9"/>
  <c r="H82" i="9"/>
  <c r="H83" i="9"/>
  <c r="H84" i="9"/>
  <c r="H85" i="9"/>
  <c r="H86" i="9"/>
  <c r="H87" i="9"/>
  <c r="H88" i="9"/>
  <c r="H11" i="9"/>
  <c r="AJ75" i="18" l="1"/>
  <c r="AM75" i="18"/>
  <c r="AO75" i="18" s="1"/>
  <c r="AM74" i="18"/>
  <c r="AO74" i="18" s="1"/>
  <c r="H19" i="15" l="1"/>
  <c r="G17" i="15"/>
  <c r="G16" i="15"/>
  <c r="I16" i="15" s="1"/>
  <c r="K16" i="15" s="1"/>
  <c r="G15" i="15"/>
  <c r="I15" i="15" s="1"/>
  <c r="K15" i="15" s="1"/>
  <c r="E17" i="15"/>
  <c r="E16" i="15"/>
  <c r="E15" i="15"/>
  <c r="G3" i="15"/>
  <c r="I3" i="15" s="1"/>
  <c r="G4" i="15"/>
  <c r="I4" i="15" s="1"/>
  <c r="K4" i="15" s="1"/>
  <c r="G9" i="15"/>
  <c r="I9" i="15" s="1"/>
  <c r="G10" i="15"/>
  <c r="I10" i="15" s="1"/>
  <c r="G8" i="15"/>
  <c r="I8" i="15" s="1"/>
  <c r="I12" i="15" s="1"/>
  <c r="K12" i="15" s="1"/>
  <c r="G5" i="15"/>
  <c r="I5" i="15" s="1"/>
  <c r="K5" i="15" s="1"/>
  <c r="E4" i="15"/>
  <c r="E5" i="15"/>
  <c r="E3" i="15"/>
  <c r="G19" i="15" l="1"/>
  <c r="I17" i="15"/>
  <c r="K17" i="15" s="1"/>
  <c r="K19" i="15" s="1"/>
  <c r="I7" i="15"/>
  <c r="K3" i="15"/>
  <c r="K7" i="15" s="1"/>
  <c r="I19" i="15" l="1"/>
  <c r="AC11" i="13"/>
  <c r="AC12" i="13"/>
  <c r="AC13" i="13"/>
  <c r="AC14" i="13"/>
  <c r="AC15" i="13"/>
  <c r="AC16" i="13"/>
  <c r="AC17" i="13"/>
  <c r="AC18" i="13"/>
  <c r="AC19" i="13"/>
  <c r="AC20" i="13"/>
  <c r="AC21" i="13"/>
  <c r="AC22" i="13"/>
  <c r="AC23" i="13"/>
  <c r="AC24" i="13"/>
  <c r="AC25" i="13"/>
  <c r="AC26" i="13"/>
  <c r="AC27" i="13"/>
  <c r="AC28" i="13"/>
  <c r="AC29" i="13"/>
  <c r="AC30" i="13"/>
  <c r="AC31" i="13"/>
  <c r="AC32" i="13"/>
  <c r="AC33" i="13"/>
  <c r="AC34" i="13"/>
  <c r="AC35" i="13"/>
  <c r="AC36" i="13"/>
  <c r="AC37" i="13"/>
  <c r="AC38" i="13"/>
  <c r="AC39" i="13"/>
  <c r="AC40" i="13"/>
  <c r="AC41" i="13"/>
  <c r="AC42" i="13"/>
  <c r="AC43" i="13"/>
  <c r="AC44" i="13"/>
  <c r="AC45" i="13"/>
  <c r="AC46" i="13"/>
  <c r="AC47" i="13"/>
  <c r="AC48" i="13"/>
  <c r="AC49" i="13"/>
  <c r="AC50" i="13"/>
  <c r="AC51" i="13"/>
  <c r="AC52" i="13"/>
  <c r="AC53" i="13"/>
  <c r="AC54" i="13"/>
  <c r="AC55" i="13"/>
  <c r="AC56" i="13"/>
  <c r="AC57" i="13"/>
  <c r="AC58" i="13"/>
  <c r="AC59" i="13"/>
  <c r="AC60" i="13"/>
  <c r="AC61" i="13"/>
  <c r="AC62" i="13"/>
  <c r="AC63" i="13"/>
  <c r="AC64" i="13"/>
  <c r="AC65" i="13"/>
  <c r="AC66" i="13"/>
  <c r="AC67" i="13"/>
  <c r="AC68" i="13"/>
  <c r="AC69" i="13"/>
  <c r="AC70" i="13"/>
  <c r="AC71" i="13"/>
  <c r="AC72" i="13"/>
  <c r="AC73" i="13"/>
  <c r="AC74" i="13"/>
  <c r="AC75" i="13"/>
  <c r="AC76" i="13"/>
  <c r="AC77" i="13"/>
  <c r="AC78" i="13"/>
  <c r="AC79" i="13"/>
  <c r="AC80" i="13"/>
  <c r="AC81" i="13"/>
  <c r="AC82" i="13"/>
  <c r="AC83" i="13"/>
  <c r="AC84" i="13"/>
  <c r="AC85" i="13"/>
  <c r="AC86" i="13"/>
  <c r="AC87" i="13"/>
  <c r="AC88" i="13"/>
  <c r="Z90" i="13" l="1"/>
  <c r="AC90" i="13"/>
  <c r="AD90" i="13"/>
  <c r="AK3" i="13"/>
  <c r="AK1" i="13" s="1"/>
  <c r="AK8" i="13" l="1"/>
  <c r="AL89" i="13"/>
  <c r="AK89" i="13"/>
  <c r="E13" i="13"/>
  <c r="E16" i="13"/>
  <c r="E19" i="13"/>
  <c r="E24" i="13"/>
  <c r="E27" i="13"/>
  <c r="E32" i="13"/>
  <c r="E35" i="13"/>
  <c r="E38" i="13"/>
  <c r="E40" i="13"/>
  <c r="E43" i="13"/>
  <c r="E45" i="13"/>
  <c r="E48" i="13"/>
  <c r="E51" i="13"/>
  <c r="E56" i="13"/>
  <c r="E59" i="13"/>
  <c r="E64" i="13"/>
  <c r="E67" i="13"/>
  <c r="E70" i="13"/>
  <c r="E72" i="13"/>
  <c r="E75" i="13"/>
  <c r="E77" i="13"/>
  <c r="E80" i="13"/>
  <c r="E82" i="13"/>
  <c r="E83" i="13"/>
  <c r="E88" i="13"/>
  <c r="E11" i="13"/>
  <c r="E12" i="13"/>
  <c r="E14" i="13"/>
  <c r="E15" i="13"/>
  <c r="E17" i="13"/>
  <c r="E18" i="13"/>
  <c r="E20" i="13"/>
  <c r="E23" i="13"/>
  <c r="E25" i="13"/>
  <c r="E26" i="13"/>
  <c r="E28" i="13"/>
  <c r="E31" i="13"/>
  <c r="E33" i="13"/>
  <c r="E34" i="13"/>
  <c r="E36" i="13"/>
  <c r="E37" i="13"/>
  <c r="E39" i="13"/>
  <c r="E41" i="13"/>
  <c r="E42" i="13"/>
  <c r="E44" i="13"/>
  <c r="E46" i="13"/>
  <c r="E47" i="13"/>
  <c r="E49" i="13"/>
  <c r="E50" i="13"/>
  <c r="E52" i="13"/>
  <c r="E55" i="13"/>
  <c r="E57" i="13"/>
  <c r="E58" i="13"/>
  <c r="E60" i="13"/>
  <c r="E63" i="13"/>
  <c r="E65" i="13"/>
  <c r="E66" i="13"/>
  <c r="E68" i="13"/>
  <c r="E69" i="13"/>
  <c r="E71" i="13"/>
  <c r="E73" i="13"/>
  <c r="E74" i="13"/>
  <c r="E76" i="13"/>
  <c r="E78" i="13"/>
  <c r="E79" i="13"/>
  <c r="E81" i="13"/>
  <c r="E84" i="13"/>
  <c r="E87" i="13"/>
  <c r="E86" i="13" l="1"/>
  <c r="E54" i="13"/>
  <c r="E22" i="13"/>
  <c r="E85" i="13"/>
  <c r="E53" i="13"/>
  <c r="E21" i="13"/>
  <c r="E62" i="13"/>
  <c r="E30" i="13"/>
  <c r="E61" i="13"/>
  <c r="E29" i="13"/>
  <c r="AK6" i="13"/>
  <c r="AK7" i="13"/>
  <c r="AK5" i="13"/>
  <c r="D14" i="13" l="1"/>
  <c r="D22" i="13"/>
  <c r="D30" i="13"/>
  <c r="D38" i="13"/>
  <c r="D46" i="13"/>
  <c r="D54" i="13"/>
  <c r="D62" i="13"/>
  <c r="D70" i="13"/>
  <c r="D78" i="13"/>
  <c r="D86" i="13"/>
  <c r="C16" i="13"/>
  <c r="C24" i="13"/>
  <c r="C32" i="13"/>
  <c r="C40" i="13"/>
  <c r="C48" i="13"/>
  <c r="C56" i="13"/>
  <c r="C64" i="13"/>
  <c r="C72" i="13"/>
  <c r="C80" i="13"/>
  <c r="C88" i="13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46" i="9"/>
  <c r="G47" i="9"/>
  <c r="G48" i="9"/>
  <c r="G49" i="9"/>
  <c r="G50" i="9"/>
  <c r="G51" i="9"/>
  <c r="G52" i="9"/>
  <c r="G53" i="9"/>
  <c r="G54" i="9"/>
  <c r="G55" i="9"/>
  <c r="G56" i="9"/>
  <c r="G57" i="9"/>
  <c r="G58" i="9"/>
  <c r="G59" i="9"/>
  <c r="G60" i="9"/>
  <c r="G61" i="9"/>
  <c r="G62" i="9"/>
  <c r="G63" i="9"/>
  <c r="G64" i="9"/>
  <c r="G65" i="9"/>
  <c r="G66" i="9"/>
  <c r="G67" i="9"/>
  <c r="G68" i="9"/>
  <c r="G69" i="9"/>
  <c r="G70" i="9"/>
  <c r="G71" i="9"/>
  <c r="G72" i="9"/>
  <c r="G73" i="9"/>
  <c r="G74" i="9"/>
  <c r="G75" i="9"/>
  <c r="G76" i="9"/>
  <c r="G77" i="9"/>
  <c r="G78" i="9"/>
  <c r="G79" i="9"/>
  <c r="G80" i="9"/>
  <c r="G81" i="9"/>
  <c r="G82" i="9"/>
  <c r="G83" i="9"/>
  <c r="G84" i="9"/>
  <c r="G85" i="9"/>
  <c r="G86" i="9"/>
  <c r="G87" i="9"/>
  <c r="G88" i="9"/>
  <c r="G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11" i="9"/>
  <c r="C12" i="9"/>
  <c r="C12" i="13" s="1"/>
  <c r="C13" i="9"/>
  <c r="C13" i="13" s="1"/>
  <c r="C14" i="9"/>
  <c r="C14" i="13" s="1"/>
  <c r="C15" i="9"/>
  <c r="C15" i="13" s="1"/>
  <c r="C16" i="9"/>
  <c r="C17" i="9"/>
  <c r="C17" i="13" s="1"/>
  <c r="C18" i="9"/>
  <c r="C18" i="13" s="1"/>
  <c r="C19" i="9"/>
  <c r="C19" i="13" s="1"/>
  <c r="C20" i="9"/>
  <c r="C20" i="13" s="1"/>
  <c r="C21" i="9"/>
  <c r="C21" i="13" s="1"/>
  <c r="C22" i="9"/>
  <c r="C22" i="13" s="1"/>
  <c r="C23" i="9"/>
  <c r="C23" i="13" s="1"/>
  <c r="C24" i="9"/>
  <c r="C25" i="9"/>
  <c r="C25" i="13" s="1"/>
  <c r="C26" i="9"/>
  <c r="C26" i="13" s="1"/>
  <c r="C27" i="9"/>
  <c r="C27" i="13" s="1"/>
  <c r="C28" i="9"/>
  <c r="C28" i="13" s="1"/>
  <c r="C29" i="9"/>
  <c r="C29" i="13" s="1"/>
  <c r="C30" i="9"/>
  <c r="C30" i="13" s="1"/>
  <c r="C31" i="9"/>
  <c r="C31" i="13" s="1"/>
  <c r="C32" i="9"/>
  <c r="C33" i="9"/>
  <c r="C33" i="13" s="1"/>
  <c r="C34" i="9"/>
  <c r="C34" i="13" s="1"/>
  <c r="C35" i="9"/>
  <c r="C35" i="13" s="1"/>
  <c r="C36" i="9"/>
  <c r="C36" i="13" s="1"/>
  <c r="C37" i="9"/>
  <c r="C37" i="13" s="1"/>
  <c r="C38" i="9"/>
  <c r="C38" i="13" s="1"/>
  <c r="C39" i="9"/>
  <c r="C39" i="13" s="1"/>
  <c r="C40" i="9"/>
  <c r="C41" i="9"/>
  <c r="C41" i="13" s="1"/>
  <c r="C42" i="9"/>
  <c r="C42" i="13" s="1"/>
  <c r="C43" i="9"/>
  <c r="C43" i="13" s="1"/>
  <c r="C44" i="9"/>
  <c r="C44" i="13" s="1"/>
  <c r="C45" i="9"/>
  <c r="C45" i="13" s="1"/>
  <c r="C46" i="9"/>
  <c r="C46" i="13" s="1"/>
  <c r="C47" i="9"/>
  <c r="C47" i="13" s="1"/>
  <c r="C48" i="9"/>
  <c r="C49" i="9"/>
  <c r="C49" i="13" s="1"/>
  <c r="C50" i="9"/>
  <c r="C50" i="13" s="1"/>
  <c r="C51" i="9"/>
  <c r="C51" i="13" s="1"/>
  <c r="C52" i="9"/>
  <c r="C52" i="13" s="1"/>
  <c r="C53" i="9"/>
  <c r="C53" i="13" s="1"/>
  <c r="C54" i="9"/>
  <c r="C54" i="13" s="1"/>
  <c r="C55" i="9"/>
  <c r="C55" i="13" s="1"/>
  <c r="C56" i="9"/>
  <c r="C57" i="9"/>
  <c r="C57" i="13" s="1"/>
  <c r="C58" i="9"/>
  <c r="C58" i="13" s="1"/>
  <c r="C59" i="9"/>
  <c r="C59" i="13" s="1"/>
  <c r="C60" i="9"/>
  <c r="C60" i="13" s="1"/>
  <c r="C61" i="9"/>
  <c r="C61" i="13" s="1"/>
  <c r="C62" i="9"/>
  <c r="C62" i="13" s="1"/>
  <c r="C63" i="9"/>
  <c r="C63" i="13" s="1"/>
  <c r="C64" i="9"/>
  <c r="C65" i="9"/>
  <c r="C65" i="13" s="1"/>
  <c r="C66" i="9"/>
  <c r="C66" i="13" s="1"/>
  <c r="C67" i="9"/>
  <c r="C67" i="13" s="1"/>
  <c r="C68" i="9"/>
  <c r="C68" i="13" s="1"/>
  <c r="C69" i="9"/>
  <c r="C69" i="13" s="1"/>
  <c r="C70" i="9"/>
  <c r="C70" i="13" s="1"/>
  <c r="C71" i="9"/>
  <c r="C71" i="13" s="1"/>
  <c r="C72" i="9"/>
  <c r="C73" i="9"/>
  <c r="C73" i="13" s="1"/>
  <c r="C74" i="9"/>
  <c r="C74" i="13" s="1"/>
  <c r="C75" i="9"/>
  <c r="C75" i="13" s="1"/>
  <c r="C76" i="9"/>
  <c r="C76" i="13" s="1"/>
  <c r="C77" i="9"/>
  <c r="C77" i="13" s="1"/>
  <c r="C78" i="9"/>
  <c r="C78" i="13" s="1"/>
  <c r="C79" i="9"/>
  <c r="C79" i="13" s="1"/>
  <c r="C80" i="9"/>
  <c r="C81" i="9"/>
  <c r="C81" i="13" s="1"/>
  <c r="C82" i="9"/>
  <c r="C82" i="13" s="1"/>
  <c r="C83" i="9"/>
  <c r="C83" i="13" s="1"/>
  <c r="C84" i="9"/>
  <c r="C84" i="13" s="1"/>
  <c r="C85" i="9"/>
  <c r="C85" i="13" s="1"/>
  <c r="C86" i="9"/>
  <c r="C86" i="13" s="1"/>
  <c r="C87" i="9"/>
  <c r="C87" i="13" s="1"/>
  <c r="C88" i="9"/>
  <c r="C11" i="9"/>
  <c r="C11" i="13" s="1"/>
  <c r="D12" i="9"/>
  <c r="D12" i="13" s="1"/>
  <c r="D13" i="9"/>
  <c r="D13" i="13" s="1"/>
  <c r="D14" i="9"/>
  <c r="D15" i="9"/>
  <c r="D15" i="13" s="1"/>
  <c r="D16" i="9"/>
  <c r="D16" i="13" s="1"/>
  <c r="D17" i="9"/>
  <c r="D17" i="13" s="1"/>
  <c r="D18" i="9"/>
  <c r="D18" i="13" s="1"/>
  <c r="D19" i="9"/>
  <c r="D19" i="13" s="1"/>
  <c r="D20" i="9"/>
  <c r="D20" i="13" s="1"/>
  <c r="D21" i="9"/>
  <c r="D21" i="13" s="1"/>
  <c r="D22" i="9"/>
  <c r="D23" i="9"/>
  <c r="D23" i="13" s="1"/>
  <c r="D24" i="9"/>
  <c r="D24" i="13" s="1"/>
  <c r="D25" i="9"/>
  <c r="D25" i="13" s="1"/>
  <c r="D26" i="9"/>
  <c r="D26" i="13" s="1"/>
  <c r="D27" i="9"/>
  <c r="D27" i="13" s="1"/>
  <c r="D28" i="9"/>
  <c r="D28" i="13" s="1"/>
  <c r="D29" i="9"/>
  <c r="D29" i="13" s="1"/>
  <c r="D30" i="9"/>
  <c r="D31" i="9"/>
  <c r="D31" i="13" s="1"/>
  <c r="D32" i="9"/>
  <c r="D32" i="13" s="1"/>
  <c r="D33" i="9"/>
  <c r="D33" i="13" s="1"/>
  <c r="D34" i="9"/>
  <c r="D34" i="13" s="1"/>
  <c r="D35" i="9"/>
  <c r="D35" i="13" s="1"/>
  <c r="D36" i="9"/>
  <c r="D36" i="13" s="1"/>
  <c r="D37" i="9"/>
  <c r="D37" i="13" s="1"/>
  <c r="D38" i="9"/>
  <c r="D39" i="9"/>
  <c r="D39" i="13" s="1"/>
  <c r="D40" i="9"/>
  <c r="D40" i="13" s="1"/>
  <c r="D41" i="9"/>
  <c r="D41" i="13" s="1"/>
  <c r="D42" i="9"/>
  <c r="D42" i="13" s="1"/>
  <c r="D43" i="9"/>
  <c r="D43" i="13" s="1"/>
  <c r="D44" i="9"/>
  <c r="D44" i="13" s="1"/>
  <c r="D45" i="9"/>
  <c r="D45" i="13" s="1"/>
  <c r="D46" i="9"/>
  <c r="D47" i="9"/>
  <c r="D47" i="13" s="1"/>
  <c r="D48" i="9"/>
  <c r="D48" i="13" s="1"/>
  <c r="D49" i="9"/>
  <c r="D49" i="13" s="1"/>
  <c r="D50" i="9"/>
  <c r="D50" i="13" s="1"/>
  <c r="D51" i="9"/>
  <c r="D51" i="13" s="1"/>
  <c r="D52" i="9"/>
  <c r="D52" i="13" s="1"/>
  <c r="D53" i="9"/>
  <c r="D53" i="13" s="1"/>
  <c r="D54" i="9"/>
  <c r="D55" i="9"/>
  <c r="D55" i="13" s="1"/>
  <c r="D56" i="9"/>
  <c r="D56" i="13" s="1"/>
  <c r="D57" i="9"/>
  <c r="D57" i="13" s="1"/>
  <c r="D58" i="9"/>
  <c r="D58" i="13" s="1"/>
  <c r="D59" i="9"/>
  <c r="D59" i="13" s="1"/>
  <c r="D60" i="9"/>
  <c r="D60" i="13" s="1"/>
  <c r="D61" i="9"/>
  <c r="D61" i="13" s="1"/>
  <c r="D62" i="9"/>
  <c r="D63" i="9"/>
  <c r="D63" i="13" s="1"/>
  <c r="D64" i="9"/>
  <c r="D64" i="13" s="1"/>
  <c r="D65" i="9"/>
  <c r="D65" i="13" s="1"/>
  <c r="D66" i="9"/>
  <c r="D66" i="13" s="1"/>
  <c r="D67" i="9"/>
  <c r="D67" i="13" s="1"/>
  <c r="D68" i="9"/>
  <c r="D68" i="13" s="1"/>
  <c r="D69" i="9"/>
  <c r="D69" i="13" s="1"/>
  <c r="D70" i="9"/>
  <c r="D71" i="9"/>
  <c r="D71" i="13" s="1"/>
  <c r="D72" i="9"/>
  <c r="D72" i="13" s="1"/>
  <c r="D73" i="9"/>
  <c r="D73" i="13" s="1"/>
  <c r="D74" i="9"/>
  <c r="D74" i="13" s="1"/>
  <c r="D75" i="9"/>
  <c r="D75" i="13" s="1"/>
  <c r="D76" i="9"/>
  <c r="D76" i="13" s="1"/>
  <c r="D77" i="9"/>
  <c r="D77" i="13" s="1"/>
  <c r="D78" i="9"/>
  <c r="D79" i="9"/>
  <c r="D79" i="13" s="1"/>
  <c r="D80" i="9"/>
  <c r="D80" i="13" s="1"/>
  <c r="D81" i="9"/>
  <c r="D81" i="13" s="1"/>
  <c r="D82" i="9"/>
  <c r="D82" i="13" s="1"/>
  <c r="D83" i="9"/>
  <c r="D83" i="13" s="1"/>
  <c r="D84" i="9"/>
  <c r="D84" i="13" s="1"/>
  <c r="D85" i="9"/>
  <c r="D85" i="13" s="1"/>
  <c r="D86" i="9"/>
  <c r="D87" i="9"/>
  <c r="D87" i="13" s="1"/>
  <c r="D88" i="9"/>
  <c r="D88" i="13" s="1"/>
  <c r="D11" i="9"/>
  <c r="D11" i="13" s="1"/>
  <c r="F99" i="13" l="1"/>
  <c r="F98" i="13"/>
  <c r="F95" i="13"/>
  <c r="W88" i="13"/>
  <c r="Q88" i="13"/>
  <c r="N88" i="13"/>
  <c r="K88" i="13"/>
  <c r="H88" i="13"/>
  <c r="G88" i="13"/>
  <c r="F88" i="13"/>
  <c r="W87" i="13"/>
  <c r="Q87" i="13"/>
  <c r="N87" i="13"/>
  <c r="K87" i="13"/>
  <c r="H87" i="13"/>
  <c r="G87" i="13"/>
  <c r="F87" i="13"/>
  <c r="W86" i="13"/>
  <c r="Q86" i="13"/>
  <c r="N86" i="13"/>
  <c r="K86" i="13"/>
  <c r="H86" i="13"/>
  <c r="G86" i="13"/>
  <c r="F86" i="13"/>
  <c r="W85" i="13"/>
  <c r="Q85" i="13"/>
  <c r="N85" i="13"/>
  <c r="K85" i="13"/>
  <c r="H85" i="13"/>
  <c r="G85" i="13"/>
  <c r="F85" i="13"/>
  <c r="W84" i="13"/>
  <c r="Q84" i="13"/>
  <c r="N84" i="13"/>
  <c r="K84" i="13"/>
  <c r="H84" i="13"/>
  <c r="G84" i="13"/>
  <c r="F84" i="13"/>
  <c r="W83" i="13"/>
  <c r="Q83" i="13"/>
  <c r="N83" i="13"/>
  <c r="K83" i="13"/>
  <c r="H83" i="13"/>
  <c r="G83" i="13"/>
  <c r="F83" i="13"/>
  <c r="W82" i="13"/>
  <c r="Q82" i="13"/>
  <c r="N82" i="13"/>
  <c r="K82" i="13"/>
  <c r="H82" i="13"/>
  <c r="G82" i="13"/>
  <c r="F82" i="13"/>
  <c r="W81" i="13"/>
  <c r="Q81" i="13"/>
  <c r="N81" i="13"/>
  <c r="K81" i="13"/>
  <c r="H81" i="13"/>
  <c r="G81" i="13"/>
  <c r="F81" i="13"/>
  <c r="W80" i="13"/>
  <c r="Q80" i="13"/>
  <c r="N80" i="13"/>
  <c r="K80" i="13"/>
  <c r="H80" i="13"/>
  <c r="G80" i="13"/>
  <c r="F80" i="13"/>
  <c r="W79" i="13"/>
  <c r="Q79" i="13"/>
  <c r="N79" i="13"/>
  <c r="K79" i="13"/>
  <c r="H79" i="13"/>
  <c r="G79" i="13"/>
  <c r="F79" i="13"/>
  <c r="W78" i="13"/>
  <c r="Q78" i="13"/>
  <c r="N78" i="13"/>
  <c r="K78" i="13"/>
  <c r="H78" i="13"/>
  <c r="G78" i="13"/>
  <c r="F78" i="13"/>
  <c r="W77" i="13"/>
  <c r="Q77" i="13"/>
  <c r="N77" i="13"/>
  <c r="K77" i="13"/>
  <c r="H77" i="13"/>
  <c r="G77" i="13"/>
  <c r="F77" i="13"/>
  <c r="W76" i="13"/>
  <c r="Q76" i="13"/>
  <c r="N76" i="13"/>
  <c r="K76" i="13"/>
  <c r="H76" i="13"/>
  <c r="G76" i="13"/>
  <c r="F76" i="13"/>
  <c r="W75" i="13"/>
  <c r="Q75" i="13"/>
  <c r="N75" i="13"/>
  <c r="K75" i="13"/>
  <c r="H75" i="13"/>
  <c r="G75" i="13"/>
  <c r="F75" i="13"/>
  <c r="W74" i="13"/>
  <c r="Q74" i="13"/>
  <c r="N74" i="13"/>
  <c r="K74" i="13"/>
  <c r="H74" i="13"/>
  <c r="G74" i="13"/>
  <c r="F74" i="13"/>
  <c r="W73" i="13"/>
  <c r="Q73" i="13"/>
  <c r="N73" i="13"/>
  <c r="K73" i="13"/>
  <c r="H73" i="13"/>
  <c r="G73" i="13"/>
  <c r="F73" i="13"/>
  <c r="W72" i="13"/>
  <c r="Q72" i="13"/>
  <c r="N72" i="13"/>
  <c r="K72" i="13"/>
  <c r="H72" i="13"/>
  <c r="G72" i="13"/>
  <c r="F72" i="13"/>
  <c r="W71" i="13"/>
  <c r="Q71" i="13"/>
  <c r="N71" i="13"/>
  <c r="K71" i="13"/>
  <c r="H71" i="13"/>
  <c r="G71" i="13"/>
  <c r="F71" i="13"/>
  <c r="W70" i="13"/>
  <c r="Q70" i="13"/>
  <c r="N70" i="13"/>
  <c r="K70" i="13"/>
  <c r="H70" i="13"/>
  <c r="G70" i="13"/>
  <c r="F70" i="13"/>
  <c r="W69" i="13"/>
  <c r="Q69" i="13"/>
  <c r="N69" i="13"/>
  <c r="K69" i="13"/>
  <c r="H69" i="13"/>
  <c r="G69" i="13"/>
  <c r="F69" i="13"/>
  <c r="W68" i="13"/>
  <c r="Q68" i="13"/>
  <c r="N68" i="13"/>
  <c r="K68" i="13"/>
  <c r="H68" i="13"/>
  <c r="G68" i="13"/>
  <c r="F68" i="13"/>
  <c r="W67" i="13"/>
  <c r="Q67" i="13"/>
  <c r="N67" i="13"/>
  <c r="K67" i="13"/>
  <c r="H67" i="13"/>
  <c r="G67" i="13"/>
  <c r="F67" i="13"/>
  <c r="W66" i="13"/>
  <c r="Q66" i="13"/>
  <c r="N66" i="13"/>
  <c r="K66" i="13"/>
  <c r="H66" i="13"/>
  <c r="G66" i="13"/>
  <c r="F66" i="13"/>
  <c r="W65" i="13"/>
  <c r="Q65" i="13"/>
  <c r="N65" i="13"/>
  <c r="K65" i="13"/>
  <c r="H65" i="13"/>
  <c r="G65" i="13"/>
  <c r="F65" i="13"/>
  <c r="W64" i="13"/>
  <c r="Q64" i="13"/>
  <c r="N64" i="13"/>
  <c r="K64" i="13"/>
  <c r="H64" i="13"/>
  <c r="G64" i="13"/>
  <c r="F64" i="13"/>
  <c r="W63" i="13"/>
  <c r="Q63" i="13"/>
  <c r="N63" i="13"/>
  <c r="K63" i="13"/>
  <c r="H63" i="13"/>
  <c r="G63" i="13"/>
  <c r="F63" i="13"/>
  <c r="W62" i="13"/>
  <c r="Q62" i="13"/>
  <c r="N62" i="13"/>
  <c r="K62" i="13"/>
  <c r="H62" i="13"/>
  <c r="G62" i="13"/>
  <c r="F62" i="13"/>
  <c r="W61" i="13"/>
  <c r="Q61" i="13"/>
  <c r="N61" i="13"/>
  <c r="K61" i="13"/>
  <c r="H61" i="13"/>
  <c r="G61" i="13"/>
  <c r="F61" i="13"/>
  <c r="W60" i="13"/>
  <c r="Q60" i="13"/>
  <c r="N60" i="13"/>
  <c r="K60" i="13"/>
  <c r="H60" i="13"/>
  <c r="G60" i="13"/>
  <c r="F60" i="13"/>
  <c r="W59" i="13"/>
  <c r="Q59" i="13"/>
  <c r="N59" i="13"/>
  <c r="K59" i="13"/>
  <c r="H59" i="13"/>
  <c r="G59" i="13"/>
  <c r="F59" i="13"/>
  <c r="W58" i="13"/>
  <c r="Q58" i="13"/>
  <c r="N58" i="13"/>
  <c r="K58" i="13"/>
  <c r="H58" i="13"/>
  <c r="G58" i="13"/>
  <c r="F58" i="13"/>
  <c r="W57" i="13"/>
  <c r="Q57" i="13"/>
  <c r="N57" i="13"/>
  <c r="K57" i="13"/>
  <c r="H57" i="13"/>
  <c r="G57" i="13"/>
  <c r="F57" i="13"/>
  <c r="W56" i="13"/>
  <c r="Q56" i="13"/>
  <c r="N56" i="13"/>
  <c r="K56" i="13"/>
  <c r="H56" i="13"/>
  <c r="G56" i="13"/>
  <c r="F56" i="13"/>
  <c r="W55" i="13"/>
  <c r="Q55" i="13"/>
  <c r="N55" i="13"/>
  <c r="K55" i="13"/>
  <c r="H55" i="13"/>
  <c r="G55" i="13"/>
  <c r="F55" i="13"/>
  <c r="W54" i="13"/>
  <c r="Q54" i="13"/>
  <c r="N54" i="13"/>
  <c r="K54" i="13"/>
  <c r="H54" i="13"/>
  <c r="G54" i="13"/>
  <c r="F54" i="13"/>
  <c r="W53" i="13"/>
  <c r="Q53" i="13"/>
  <c r="N53" i="13"/>
  <c r="K53" i="13"/>
  <c r="H53" i="13"/>
  <c r="G53" i="13"/>
  <c r="F53" i="13"/>
  <c r="W52" i="13"/>
  <c r="Q52" i="13"/>
  <c r="N52" i="13"/>
  <c r="K52" i="13"/>
  <c r="H52" i="13"/>
  <c r="G52" i="13"/>
  <c r="F52" i="13"/>
  <c r="W51" i="13"/>
  <c r="Q51" i="13"/>
  <c r="N51" i="13"/>
  <c r="K51" i="13"/>
  <c r="H51" i="13"/>
  <c r="G51" i="13"/>
  <c r="F51" i="13"/>
  <c r="W50" i="13"/>
  <c r="Q50" i="13"/>
  <c r="N50" i="13"/>
  <c r="K50" i="13"/>
  <c r="H50" i="13"/>
  <c r="G50" i="13"/>
  <c r="F50" i="13"/>
  <c r="W49" i="13"/>
  <c r="Q49" i="13"/>
  <c r="N49" i="13"/>
  <c r="K49" i="13"/>
  <c r="H49" i="13"/>
  <c r="G49" i="13"/>
  <c r="F49" i="13"/>
  <c r="W48" i="13"/>
  <c r="Q48" i="13"/>
  <c r="N48" i="13"/>
  <c r="K48" i="13"/>
  <c r="H48" i="13"/>
  <c r="G48" i="13"/>
  <c r="F48" i="13"/>
  <c r="W47" i="13"/>
  <c r="Q47" i="13"/>
  <c r="N47" i="13"/>
  <c r="K47" i="13"/>
  <c r="H47" i="13"/>
  <c r="G47" i="13"/>
  <c r="F47" i="13"/>
  <c r="W46" i="13"/>
  <c r="Q46" i="13"/>
  <c r="N46" i="13"/>
  <c r="K46" i="13"/>
  <c r="H46" i="13"/>
  <c r="G46" i="13"/>
  <c r="F46" i="13"/>
  <c r="W45" i="13"/>
  <c r="Q45" i="13"/>
  <c r="N45" i="13"/>
  <c r="K45" i="13"/>
  <c r="H45" i="13"/>
  <c r="G45" i="13"/>
  <c r="F45" i="13"/>
  <c r="W44" i="13"/>
  <c r="Q44" i="13"/>
  <c r="N44" i="13"/>
  <c r="K44" i="13"/>
  <c r="H44" i="13"/>
  <c r="G44" i="13"/>
  <c r="F44" i="13"/>
  <c r="W43" i="13"/>
  <c r="Q43" i="13"/>
  <c r="N43" i="13"/>
  <c r="K43" i="13"/>
  <c r="H43" i="13"/>
  <c r="G43" i="13"/>
  <c r="F43" i="13"/>
  <c r="W42" i="13"/>
  <c r="Q42" i="13"/>
  <c r="N42" i="13"/>
  <c r="K42" i="13"/>
  <c r="H42" i="13"/>
  <c r="G42" i="13"/>
  <c r="F42" i="13"/>
  <c r="W41" i="13"/>
  <c r="Q41" i="13"/>
  <c r="N41" i="13"/>
  <c r="K41" i="13"/>
  <c r="H41" i="13"/>
  <c r="G41" i="13"/>
  <c r="F41" i="13"/>
  <c r="W40" i="13"/>
  <c r="Q40" i="13"/>
  <c r="N40" i="13"/>
  <c r="K40" i="13"/>
  <c r="H40" i="13"/>
  <c r="G40" i="13"/>
  <c r="F40" i="13"/>
  <c r="W39" i="13"/>
  <c r="Q39" i="13"/>
  <c r="N39" i="13"/>
  <c r="K39" i="13"/>
  <c r="H39" i="13"/>
  <c r="G39" i="13"/>
  <c r="F39" i="13"/>
  <c r="W38" i="13"/>
  <c r="Q38" i="13"/>
  <c r="N38" i="13"/>
  <c r="K38" i="13"/>
  <c r="H38" i="13"/>
  <c r="G38" i="13"/>
  <c r="F38" i="13"/>
  <c r="W37" i="13"/>
  <c r="Q37" i="13"/>
  <c r="N37" i="13"/>
  <c r="K37" i="13"/>
  <c r="H37" i="13"/>
  <c r="G37" i="13"/>
  <c r="F37" i="13"/>
  <c r="W36" i="13"/>
  <c r="Q36" i="13"/>
  <c r="N36" i="13"/>
  <c r="K36" i="13"/>
  <c r="H36" i="13"/>
  <c r="G36" i="13"/>
  <c r="F36" i="13"/>
  <c r="W35" i="13"/>
  <c r="Q35" i="13"/>
  <c r="N35" i="13"/>
  <c r="K35" i="13"/>
  <c r="H35" i="13"/>
  <c r="G35" i="13"/>
  <c r="F35" i="13"/>
  <c r="W34" i="13"/>
  <c r="Q34" i="13"/>
  <c r="N34" i="13"/>
  <c r="K34" i="13"/>
  <c r="H34" i="13"/>
  <c r="G34" i="13"/>
  <c r="F34" i="13"/>
  <c r="W33" i="13"/>
  <c r="Q33" i="13"/>
  <c r="N33" i="13"/>
  <c r="K33" i="13"/>
  <c r="H33" i="13"/>
  <c r="G33" i="13"/>
  <c r="F33" i="13"/>
  <c r="W32" i="13"/>
  <c r="Q32" i="13"/>
  <c r="N32" i="13"/>
  <c r="K32" i="13"/>
  <c r="H32" i="13"/>
  <c r="G32" i="13"/>
  <c r="F32" i="13"/>
  <c r="W31" i="13"/>
  <c r="Q31" i="13"/>
  <c r="N31" i="13"/>
  <c r="K31" i="13"/>
  <c r="H31" i="13"/>
  <c r="G31" i="13"/>
  <c r="F31" i="13"/>
  <c r="W30" i="13"/>
  <c r="Q30" i="13"/>
  <c r="N30" i="13"/>
  <c r="K30" i="13"/>
  <c r="H30" i="13"/>
  <c r="G30" i="13"/>
  <c r="F30" i="13"/>
  <c r="W29" i="13"/>
  <c r="Q29" i="13"/>
  <c r="N29" i="13"/>
  <c r="K29" i="13"/>
  <c r="H29" i="13"/>
  <c r="G29" i="13"/>
  <c r="F29" i="13"/>
  <c r="W28" i="13"/>
  <c r="Q28" i="13"/>
  <c r="N28" i="13"/>
  <c r="K28" i="13"/>
  <c r="H28" i="13"/>
  <c r="G28" i="13"/>
  <c r="F28" i="13"/>
  <c r="W27" i="13"/>
  <c r="Q27" i="13"/>
  <c r="N27" i="13"/>
  <c r="K27" i="13"/>
  <c r="H27" i="13"/>
  <c r="G27" i="13"/>
  <c r="F27" i="13"/>
  <c r="W26" i="13"/>
  <c r="Q26" i="13"/>
  <c r="N26" i="13"/>
  <c r="K26" i="13"/>
  <c r="H26" i="13"/>
  <c r="G26" i="13"/>
  <c r="F26" i="13"/>
  <c r="W25" i="13"/>
  <c r="Q25" i="13"/>
  <c r="N25" i="13"/>
  <c r="K25" i="13"/>
  <c r="H25" i="13"/>
  <c r="G25" i="13"/>
  <c r="F25" i="13"/>
  <c r="W24" i="13"/>
  <c r="Q24" i="13"/>
  <c r="N24" i="13"/>
  <c r="K24" i="13"/>
  <c r="H24" i="13"/>
  <c r="G24" i="13"/>
  <c r="F24" i="13"/>
  <c r="W23" i="13"/>
  <c r="Q23" i="13"/>
  <c r="N23" i="13"/>
  <c r="K23" i="13"/>
  <c r="H23" i="13"/>
  <c r="G23" i="13"/>
  <c r="F23" i="13"/>
  <c r="W22" i="13"/>
  <c r="Q22" i="13"/>
  <c r="N22" i="13"/>
  <c r="K22" i="13"/>
  <c r="H22" i="13"/>
  <c r="G22" i="13"/>
  <c r="F22" i="13"/>
  <c r="W21" i="13"/>
  <c r="Q21" i="13"/>
  <c r="N21" i="13"/>
  <c r="K21" i="13"/>
  <c r="H21" i="13"/>
  <c r="G21" i="13"/>
  <c r="F21" i="13"/>
  <c r="W20" i="13"/>
  <c r="Q20" i="13"/>
  <c r="N20" i="13"/>
  <c r="K20" i="13"/>
  <c r="H20" i="13"/>
  <c r="G20" i="13"/>
  <c r="F20" i="13"/>
  <c r="W19" i="13"/>
  <c r="Q19" i="13"/>
  <c r="N19" i="13"/>
  <c r="K19" i="13"/>
  <c r="H19" i="13"/>
  <c r="G19" i="13"/>
  <c r="F19" i="13"/>
  <c r="W18" i="13"/>
  <c r="Q18" i="13"/>
  <c r="N18" i="13"/>
  <c r="K18" i="13"/>
  <c r="H18" i="13"/>
  <c r="G18" i="13"/>
  <c r="F18" i="13"/>
  <c r="W17" i="13"/>
  <c r="Q17" i="13"/>
  <c r="N17" i="13"/>
  <c r="K17" i="13"/>
  <c r="H17" i="13"/>
  <c r="G17" i="13"/>
  <c r="F17" i="13"/>
  <c r="W16" i="13"/>
  <c r="Q16" i="13"/>
  <c r="N16" i="13"/>
  <c r="K16" i="13"/>
  <c r="H16" i="13"/>
  <c r="G16" i="13"/>
  <c r="F16" i="13"/>
  <c r="W15" i="13"/>
  <c r="Q15" i="13"/>
  <c r="N15" i="13"/>
  <c r="K15" i="13"/>
  <c r="H15" i="13"/>
  <c r="G15" i="13"/>
  <c r="F15" i="13"/>
  <c r="W14" i="13"/>
  <c r="Q14" i="13"/>
  <c r="N14" i="13"/>
  <c r="K14" i="13"/>
  <c r="H14" i="13"/>
  <c r="G14" i="13"/>
  <c r="F14" i="13"/>
  <c r="W13" i="13"/>
  <c r="Q13" i="13"/>
  <c r="N13" i="13"/>
  <c r="K13" i="13"/>
  <c r="H13" i="13"/>
  <c r="G13" i="13"/>
  <c r="F13" i="13"/>
  <c r="W12" i="13"/>
  <c r="Q12" i="13"/>
  <c r="N12" i="13"/>
  <c r="K12" i="13"/>
  <c r="H12" i="13"/>
  <c r="G12" i="13"/>
  <c r="F12" i="13"/>
  <c r="W11" i="13"/>
  <c r="Q11" i="13"/>
  <c r="N11" i="13"/>
  <c r="K11" i="13"/>
  <c r="H11" i="13"/>
  <c r="G11" i="13"/>
  <c r="F11" i="13"/>
  <c r="AK55" i="13" l="1"/>
  <c r="AK65" i="13"/>
  <c r="AK75" i="13"/>
  <c r="AK83" i="13"/>
  <c r="AK15" i="13"/>
  <c r="AK32" i="13"/>
  <c r="AK40" i="13"/>
  <c r="AL40" i="13"/>
  <c r="AK30" i="13"/>
  <c r="AK74" i="13"/>
  <c r="AK13" i="13"/>
  <c r="AL13" i="13"/>
  <c r="AK21" i="13"/>
  <c r="AK29" i="13"/>
  <c r="AK46" i="13"/>
  <c r="AK22" i="13"/>
  <c r="AL22" i="13"/>
  <c r="AK47" i="13"/>
  <c r="AL12" i="13"/>
  <c r="AL20" i="13"/>
  <c r="AK37" i="13"/>
  <c r="AK45" i="13"/>
  <c r="AL45" i="13"/>
  <c r="AK53" i="13"/>
  <c r="AL63" i="13"/>
  <c r="AK81" i="13"/>
  <c r="AL81" i="13"/>
  <c r="AK61" i="13"/>
  <c r="AK80" i="13"/>
  <c r="B2" i="15"/>
  <c r="AK19" i="13"/>
  <c r="AK36" i="13"/>
  <c r="AK18" i="13"/>
  <c r="AK26" i="13"/>
  <c r="AK43" i="13"/>
  <c r="AK51" i="13"/>
  <c r="AK59" i="13"/>
  <c r="AL59" i="13"/>
  <c r="AK79" i="13"/>
  <c r="AK87" i="13"/>
  <c r="AL87" i="13"/>
  <c r="AK14" i="13"/>
  <c r="AL14" i="13"/>
  <c r="AK44" i="13"/>
  <c r="AK52" i="13"/>
  <c r="AK60" i="13"/>
  <c r="AK62" i="13"/>
  <c r="AK17" i="13"/>
  <c r="AK25" i="13"/>
  <c r="AL25" i="13"/>
  <c r="AK34" i="13"/>
  <c r="AL34" i="13"/>
  <c r="AK42" i="13"/>
  <c r="AL42" i="13"/>
  <c r="AK50" i="13"/>
  <c r="AK58" i="13"/>
  <c r="AK69" i="13"/>
  <c r="AL69" i="13"/>
  <c r="AK86" i="13"/>
  <c r="AK23" i="13"/>
  <c r="B14" i="15"/>
  <c r="AK31" i="13"/>
  <c r="AL31" i="13"/>
  <c r="AL48" i="13"/>
  <c r="AK56" i="13"/>
  <c r="AL56" i="13"/>
  <c r="AK24" i="13"/>
  <c r="AK33" i="13"/>
  <c r="AK41" i="13"/>
  <c r="AL41" i="13"/>
  <c r="AK49" i="13"/>
  <c r="AK57" i="13"/>
  <c r="AK67" i="13"/>
  <c r="AK68" i="13"/>
  <c r="AL68" i="13"/>
  <c r="AK77" i="13"/>
  <c r="AK85" i="13"/>
  <c r="AK63" i="13"/>
  <c r="AK73" i="13"/>
  <c r="AK84" i="13"/>
  <c r="AK72" i="13"/>
  <c r="AK39" i="13"/>
  <c r="AK71" i="13"/>
  <c r="AL82" i="13"/>
  <c r="AK82" i="13"/>
  <c r="AK12" i="13"/>
  <c r="AK20" i="13"/>
  <c r="AK38" i="13"/>
  <c r="AK48" i="13"/>
  <c r="AK70" i="13"/>
  <c r="AK11" i="13"/>
  <c r="AK28" i="13"/>
  <c r="AK78" i="13"/>
  <c r="AL80" i="13"/>
  <c r="AK88" i="13"/>
  <c r="AL27" i="13"/>
  <c r="AK27" i="13"/>
  <c r="AK54" i="13"/>
  <c r="AK66" i="13"/>
  <c r="AK35" i="13"/>
  <c r="AK76" i="13"/>
  <c r="AK16" i="13"/>
  <c r="AK64" i="13"/>
  <c r="AL23" i="13"/>
  <c r="AL37" i="13"/>
  <c r="AL36" i="13"/>
  <c r="AL55" i="13"/>
  <c r="AL75" i="13"/>
  <c r="AL21" i="13"/>
  <c r="AL65" i="13"/>
  <c r="H90" i="13"/>
  <c r="I33" i="13" s="1"/>
  <c r="J33" i="13" s="1"/>
  <c r="W90" i="13"/>
  <c r="X90" i="13"/>
  <c r="AL19" i="13"/>
  <c r="N90" i="13"/>
  <c r="O25" i="13" s="1"/>
  <c r="P25" i="13" s="1"/>
  <c r="Q90" i="13"/>
  <c r="R61" i="13" s="1"/>
  <c r="S61" i="13" s="1"/>
  <c r="Y90" i="13"/>
  <c r="K90" i="13"/>
  <c r="L22" i="13" s="1"/>
  <c r="M22" i="13" s="1"/>
  <c r="F96" i="13"/>
  <c r="F99" i="12"/>
  <c r="F98" i="12"/>
  <c r="F95" i="12"/>
  <c r="AH90" i="12"/>
  <c r="AA88" i="12"/>
  <c r="Y88" i="12"/>
  <c r="X88" i="12"/>
  <c r="W88" i="12"/>
  <c r="Q88" i="12"/>
  <c r="N88" i="12"/>
  <c r="K88" i="12"/>
  <c r="H88" i="12"/>
  <c r="G88" i="12"/>
  <c r="F88" i="12"/>
  <c r="E88" i="12"/>
  <c r="D88" i="12"/>
  <c r="C88" i="12"/>
  <c r="AA87" i="12"/>
  <c r="Y87" i="12"/>
  <c r="X87" i="12"/>
  <c r="W87" i="12"/>
  <c r="Z87" i="12" s="1"/>
  <c r="Q87" i="12"/>
  <c r="N87" i="12"/>
  <c r="K87" i="12"/>
  <c r="H87" i="12"/>
  <c r="G87" i="12"/>
  <c r="F87" i="12"/>
  <c r="E87" i="12"/>
  <c r="D87" i="12"/>
  <c r="C87" i="12"/>
  <c r="AA86" i="12"/>
  <c r="Y86" i="12"/>
  <c r="X86" i="12"/>
  <c r="Z86" i="12" s="1"/>
  <c r="W86" i="12"/>
  <c r="Q86" i="12"/>
  <c r="N86" i="12"/>
  <c r="K86" i="12"/>
  <c r="H86" i="12"/>
  <c r="G86" i="12"/>
  <c r="F86" i="12"/>
  <c r="E86" i="12"/>
  <c r="D86" i="12"/>
  <c r="C86" i="12"/>
  <c r="AA85" i="12"/>
  <c r="Z85" i="12"/>
  <c r="Y85" i="12"/>
  <c r="X85" i="12"/>
  <c r="W85" i="12"/>
  <c r="Q85" i="12"/>
  <c r="N85" i="12"/>
  <c r="K85" i="12"/>
  <c r="H85" i="12"/>
  <c r="G85" i="12"/>
  <c r="F85" i="12"/>
  <c r="E85" i="12"/>
  <c r="D85" i="12"/>
  <c r="C85" i="12"/>
  <c r="AA84" i="12"/>
  <c r="Y84" i="12"/>
  <c r="X84" i="12"/>
  <c r="W84" i="12"/>
  <c r="Q84" i="12"/>
  <c r="N84" i="12"/>
  <c r="K84" i="12"/>
  <c r="H84" i="12"/>
  <c r="G84" i="12"/>
  <c r="F84" i="12"/>
  <c r="E84" i="12"/>
  <c r="D84" i="12"/>
  <c r="C84" i="12"/>
  <c r="AA83" i="12"/>
  <c r="Y83" i="12"/>
  <c r="X83" i="12"/>
  <c r="W83" i="12"/>
  <c r="Q83" i="12"/>
  <c r="N83" i="12"/>
  <c r="K83" i="12"/>
  <c r="H83" i="12"/>
  <c r="G83" i="12"/>
  <c r="F83" i="12"/>
  <c r="E83" i="12"/>
  <c r="D83" i="12"/>
  <c r="C83" i="12"/>
  <c r="AA82" i="12"/>
  <c r="Y82" i="12"/>
  <c r="X82" i="12"/>
  <c r="W82" i="12"/>
  <c r="Q82" i="12"/>
  <c r="N82" i="12"/>
  <c r="K82" i="12"/>
  <c r="H82" i="12"/>
  <c r="G82" i="12"/>
  <c r="F82" i="12"/>
  <c r="E82" i="12"/>
  <c r="D82" i="12"/>
  <c r="C82" i="12"/>
  <c r="AA81" i="12"/>
  <c r="Y81" i="12"/>
  <c r="X81" i="12"/>
  <c r="W81" i="12"/>
  <c r="Z81" i="12" s="1"/>
  <c r="Q81" i="12"/>
  <c r="N81" i="12"/>
  <c r="K81" i="12"/>
  <c r="H81" i="12"/>
  <c r="G81" i="12"/>
  <c r="F81" i="12"/>
  <c r="E81" i="12"/>
  <c r="D81" i="12"/>
  <c r="C81" i="12"/>
  <c r="AA80" i="12"/>
  <c r="Y80" i="12"/>
  <c r="X80" i="12"/>
  <c r="W80" i="12"/>
  <c r="Q80" i="12"/>
  <c r="N80" i="12"/>
  <c r="K80" i="12"/>
  <c r="H80" i="12"/>
  <c r="G80" i="12"/>
  <c r="F80" i="12"/>
  <c r="E80" i="12"/>
  <c r="D80" i="12"/>
  <c r="C80" i="12"/>
  <c r="AA79" i="12"/>
  <c r="Y79" i="12"/>
  <c r="X79" i="12"/>
  <c r="W79" i="12"/>
  <c r="Q79" i="12"/>
  <c r="N79" i="12"/>
  <c r="K79" i="12"/>
  <c r="H79" i="12"/>
  <c r="G79" i="12"/>
  <c r="F79" i="12"/>
  <c r="E79" i="12"/>
  <c r="D79" i="12"/>
  <c r="C79" i="12"/>
  <c r="AA78" i="12"/>
  <c r="Y78" i="12"/>
  <c r="X78" i="12"/>
  <c r="W78" i="12"/>
  <c r="Z78" i="12" s="1"/>
  <c r="Q78" i="12"/>
  <c r="N78" i="12"/>
  <c r="K78" i="12"/>
  <c r="H78" i="12"/>
  <c r="G78" i="12"/>
  <c r="F78" i="12"/>
  <c r="E78" i="12"/>
  <c r="D78" i="12"/>
  <c r="C78" i="12"/>
  <c r="AA77" i="12"/>
  <c r="Y77" i="12"/>
  <c r="X77" i="12"/>
  <c r="W77" i="12"/>
  <c r="Q77" i="12"/>
  <c r="N77" i="12"/>
  <c r="K77" i="12"/>
  <c r="H77" i="12"/>
  <c r="G77" i="12"/>
  <c r="F77" i="12"/>
  <c r="E77" i="12"/>
  <c r="D77" i="12"/>
  <c r="C77" i="12"/>
  <c r="AA76" i="12"/>
  <c r="Y76" i="12"/>
  <c r="X76" i="12"/>
  <c r="W76" i="12"/>
  <c r="Q76" i="12"/>
  <c r="N76" i="12"/>
  <c r="K76" i="12"/>
  <c r="H76" i="12"/>
  <c r="G76" i="12"/>
  <c r="F76" i="12"/>
  <c r="E76" i="12"/>
  <c r="D76" i="12"/>
  <c r="C76" i="12"/>
  <c r="AA75" i="12"/>
  <c r="Y75" i="12"/>
  <c r="X75" i="12"/>
  <c r="W75" i="12"/>
  <c r="Q75" i="12"/>
  <c r="N75" i="12"/>
  <c r="K75" i="12"/>
  <c r="H75" i="12"/>
  <c r="G75" i="12"/>
  <c r="F75" i="12"/>
  <c r="E75" i="12"/>
  <c r="D75" i="12"/>
  <c r="C75" i="12"/>
  <c r="AA74" i="12"/>
  <c r="Y74" i="12"/>
  <c r="X74" i="12"/>
  <c r="W74" i="12"/>
  <c r="Q74" i="12"/>
  <c r="N74" i="12"/>
  <c r="K74" i="12"/>
  <c r="H74" i="12"/>
  <c r="G74" i="12"/>
  <c r="F74" i="12"/>
  <c r="E74" i="12"/>
  <c r="D74" i="12"/>
  <c r="C74" i="12"/>
  <c r="AA73" i="12"/>
  <c r="Y73" i="12"/>
  <c r="X73" i="12"/>
  <c r="W73" i="12"/>
  <c r="Q73" i="12"/>
  <c r="N73" i="12"/>
  <c r="K73" i="12"/>
  <c r="H73" i="12"/>
  <c r="G73" i="12"/>
  <c r="F73" i="12"/>
  <c r="E73" i="12"/>
  <c r="D73" i="12"/>
  <c r="C73" i="12"/>
  <c r="AA72" i="12"/>
  <c r="Y72" i="12"/>
  <c r="X72" i="12"/>
  <c r="W72" i="12"/>
  <c r="Q72" i="12"/>
  <c r="N72" i="12"/>
  <c r="K72" i="12"/>
  <c r="H72" i="12"/>
  <c r="G72" i="12"/>
  <c r="F72" i="12"/>
  <c r="E72" i="12"/>
  <c r="D72" i="12"/>
  <c r="C72" i="12"/>
  <c r="AA71" i="12"/>
  <c r="Y71" i="12"/>
  <c r="X71" i="12"/>
  <c r="W71" i="12"/>
  <c r="Q71" i="12"/>
  <c r="N71" i="12"/>
  <c r="K71" i="12"/>
  <c r="H71" i="12"/>
  <c r="G71" i="12"/>
  <c r="F71" i="12"/>
  <c r="E71" i="12"/>
  <c r="D71" i="12"/>
  <c r="C71" i="12"/>
  <c r="AA70" i="12"/>
  <c r="Y70" i="12"/>
  <c r="X70" i="12"/>
  <c r="W70" i="12"/>
  <c r="Z70" i="12" s="1"/>
  <c r="Q70" i="12"/>
  <c r="N70" i="12"/>
  <c r="K70" i="12"/>
  <c r="H70" i="12"/>
  <c r="G70" i="12"/>
  <c r="F70" i="12"/>
  <c r="E70" i="12"/>
  <c r="D70" i="12"/>
  <c r="C70" i="12"/>
  <c r="AA69" i="12"/>
  <c r="Y69" i="12"/>
  <c r="X69" i="12"/>
  <c r="Z69" i="12" s="1"/>
  <c r="W69" i="12"/>
  <c r="Q69" i="12"/>
  <c r="N69" i="12"/>
  <c r="K69" i="12"/>
  <c r="H69" i="12"/>
  <c r="G69" i="12"/>
  <c r="F69" i="12"/>
  <c r="E69" i="12"/>
  <c r="D69" i="12"/>
  <c r="C69" i="12"/>
  <c r="AA68" i="12"/>
  <c r="Y68" i="12"/>
  <c r="X68" i="12"/>
  <c r="W68" i="12"/>
  <c r="Q68" i="12"/>
  <c r="N68" i="12"/>
  <c r="K68" i="12"/>
  <c r="H68" i="12"/>
  <c r="G68" i="12"/>
  <c r="F68" i="12"/>
  <c r="E68" i="12"/>
  <c r="D68" i="12"/>
  <c r="C68" i="12"/>
  <c r="AA67" i="12"/>
  <c r="Y67" i="12"/>
  <c r="X67" i="12"/>
  <c r="W67" i="12"/>
  <c r="Q67" i="12"/>
  <c r="N67" i="12"/>
  <c r="K67" i="12"/>
  <c r="H67" i="12"/>
  <c r="G67" i="12"/>
  <c r="F67" i="12"/>
  <c r="E67" i="12"/>
  <c r="D67" i="12"/>
  <c r="C67" i="12"/>
  <c r="AA66" i="12"/>
  <c r="Y66" i="12"/>
  <c r="X66" i="12"/>
  <c r="W66" i="12"/>
  <c r="Q66" i="12"/>
  <c r="N66" i="12"/>
  <c r="K66" i="12"/>
  <c r="H66" i="12"/>
  <c r="G66" i="12"/>
  <c r="F66" i="12"/>
  <c r="E66" i="12"/>
  <c r="D66" i="12"/>
  <c r="C66" i="12"/>
  <c r="AA65" i="12"/>
  <c r="Y65" i="12"/>
  <c r="X65" i="12"/>
  <c r="W65" i="12"/>
  <c r="Q65" i="12"/>
  <c r="N65" i="12"/>
  <c r="K65" i="12"/>
  <c r="H65" i="12"/>
  <c r="G65" i="12"/>
  <c r="F65" i="12"/>
  <c r="E65" i="12"/>
  <c r="D65" i="12"/>
  <c r="C65" i="12"/>
  <c r="AA64" i="12"/>
  <c r="Y64" i="12"/>
  <c r="X64" i="12"/>
  <c r="W64" i="12"/>
  <c r="Q64" i="12"/>
  <c r="N64" i="12"/>
  <c r="K64" i="12"/>
  <c r="H64" i="12"/>
  <c r="G64" i="12"/>
  <c r="F64" i="12"/>
  <c r="E64" i="12"/>
  <c r="D64" i="12"/>
  <c r="C64" i="12"/>
  <c r="AA63" i="12"/>
  <c r="Y63" i="12"/>
  <c r="X63" i="12"/>
  <c r="Z63" i="12" s="1"/>
  <c r="W63" i="12"/>
  <c r="Q63" i="12"/>
  <c r="N63" i="12"/>
  <c r="K63" i="12"/>
  <c r="H63" i="12"/>
  <c r="G63" i="12"/>
  <c r="F63" i="12"/>
  <c r="E63" i="12"/>
  <c r="D63" i="12"/>
  <c r="C63" i="12"/>
  <c r="AA62" i="12"/>
  <c r="Y62" i="12"/>
  <c r="X62" i="12"/>
  <c r="Z62" i="12" s="1"/>
  <c r="W62" i="12"/>
  <c r="Q62" i="12"/>
  <c r="N62" i="12"/>
  <c r="K62" i="12"/>
  <c r="H62" i="12"/>
  <c r="G62" i="12"/>
  <c r="F62" i="12"/>
  <c r="E62" i="12"/>
  <c r="D62" i="12"/>
  <c r="C62" i="12"/>
  <c r="AA61" i="12"/>
  <c r="Y61" i="12"/>
  <c r="X61" i="12"/>
  <c r="W61" i="12"/>
  <c r="Q61" i="12"/>
  <c r="N61" i="12"/>
  <c r="K61" i="12"/>
  <c r="H61" i="12"/>
  <c r="G61" i="12"/>
  <c r="F61" i="12"/>
  <c r="E61" i="12"/>
  <c r="D61" i="12"/>
  <c r="C61" i="12"/>
  <c r="AA60" i="12"/>
  <c r="Y60" i="12"/>
  <c r="X60" i="12"/>
  <c r="W60" i="12"/>
  <c r="Q60" i="12"/>
  <c r="N60" i="12"/>
  <c r="K60" i="12"/>
  <c r="H60" i="12"/>
  <c r="G60" i="12"/>
  <c r="F60" i="12"/>
  <c r="E60" i="12"/>
  <c r="D60" i="12"/>
  <c r="C60" i="12"/>
  <c r="AA59" i="12"/>
  <c r="Y59" i="12"/>
  <c r="X59" i="12"/>
  <c r="W59" i="12"/>
  <c r="Z59" i="12" s="1"/>
  <c r="Q59" i="12"/>
  <c r="N59" i="12"/>
  <c r="K59" i="12"/>
  <c r="H59" i="12"/>
  <c r="G59" i="12"/>
  <c r="F59" i="12"/>
  <c r="E59" i="12"/>
  <c r="D59" i="12"/>
  <c r="C59" i="12"/>
  <c r="AA58" i="12"/>
  <c r="Y58" i="12"/>
  <c r="X58" i="12"/>
  <c r="W58" i="12"/>
  <c r="Q58" i="12"/>
  <c r="N58" i="12"/>
  <c r="K58" i="12"/>
  <c r="H58" i="12"/>
  <c r="G58" i="12"/>
  <c r="F58" i="12"/>
  <c r="E58" i="12"/>
  <c r="D58" i="12"/>
  <c r="C58" i="12"/>
  <c r="AA57" i="12"/>
  <c r="Y57" i="12"/>
  <c r="X57" i="12"/>
  <c r="W57" i="12"/>
  <c r="Q57" i="12"/>
  <c r="N57" i="12"/>
  <c r="K57" i="12"/>
  <c r="H57" i="12"/>
  <c r="G57" i="12"/>
  <c r="F57" i="12"/>
  <c r="E57" i="12"/>
  <c r="D57" i="12"/>
  <c r="C57" i="12"/>
  <c r="AA56" i="12"/>
  <c r="Y56" i="12"/>
  <c r="X56" i="12"/>
  <c r="W56" i="12"/>
  <c r="Q56" i="12"/>
  <c r="N56" i="12"/>
  <c r="K56" i="12"/>
  <c r="H56" i="12"/>
  <c r="G56" i="12"/>
  <c r="F56" i="12"/>
  <c r="E56" i="12"/>
  <c r="D56" i="12"/>
  <c r="C56" i="12"/>
  <c r="AA55" i="12"/>
  <c r="Y55" i="12"/>
  <c r="X55" i="12"/>
  <c r="W55" i="12"/>
  <c r="Q55" i="12"/>
  <c r="N55" i="12"/>
  <c r="K55" i="12"/>
  <c r="H55" i="12"/>
  <c r="G55" i="12"/>
  <c r="F55" i="12"/>
  <c r="E55" i="12"/>
  <c r="D55" i="12"/>
  <c r="C55" i="12"/>
  <c r="AA54" i="12"/>
  <c r="Y54" i="12"/>
  <c r="X54" i="12"/>
  <c r="W54" i="12"/>
  <c r="Q54" i="12"/>
  <c r="N54" i="12"/>
  <c r="K54" i="12"/>
  <c r="H54" i="12"/>
  <c r="G54" i="12"/>
  <c r="F54" i="12"/>
  <c r="E54" i="12"/>
  <c r="D54" i="12"/>
  <c r="C54" i="12"/>
  <c r="AA53" i="12"/>
  <c r="Y53" i="12"/>
  <c r="X53" i="12"/>
  <c r="W53" i="12"/>
  <c r="Q53" i="12"/>
  <c r="N53" i="12"/>
  <c r="K53" i="12"/>
  <c r="H53" i="12"/>
  <c r="G53" i="12"/>
  <c r="F53" i="12"/>
  <c r="E53" i="12"/>
  <c r="D53" i="12"/>
  <c r="C53" i="12"/>
  <c r="AA52" i="12"/>
  <c r="Y52" i="12"/>
  <c r="X52" i="12"/>
  <c r="W52" i="12"/>
  <c r="Q52" i="12"/>
  <c r="N52" i="12"/>
  <c r="K52" i="12"/>
  <c r="H52" i="12"/>
  <c r="G52" i="12"/>
  <c r="F52" i="12"/>
  <c r="E52" i="12"/>
  <c r="D52" i="12"/>
  <c r="C52" i="12"/>
  <c r="AA51" i="12"/>
  <c r="Y51" i="12"/>
  <c r="X51" i="12"/>
  <c r="W51" i="12"/>
  <c r="Q51" i="12"/>
  <c r="N51" i="12"/>
  <c r="K51" i="12"/>
  <c r="H51" i="12"/>
  <c r="G51" i="12"/>
  <c r="F51" i="12"/>
  <c r="E51" i="12"/>
  <c r="D51" i="12"/>
  <c r="C51" i="12"/>
  <c r="AA50" i="12"/>
  <c r="Y50" i="12"/>
  <c r="X50" i="12"/>
  <c r="W50" i="12"/>
  <c r="Q50" i="12"/>
  <c r="N50" i="12"/>
  <c r="K50" i="12"/>
  <c r="H50" i="12"/>
  <c r="G50" i="12"/>
  <c r="F50" i="12"/>
  <c r="E50" i="12"/>
  <c r="D50" i="12"/>
  <c r="C50" i="12"/>
  <c r="AA49" i="12"/>
  <c r="Z49" i="12"/>
  <c r="Y49" i="12"/>
  <c r="X49" i="12"/>
  <c r="W49" i="12"/>
  <c r="Q49" i="12"/>
  <c r="N49" i="12"/>
  <c r="K49" i="12"/>
  <c r="H49" i="12"/>
  <c r="G49" i="12"/>
  <c r="F49" i="12"/>
  <c r="E49" i="12"/>
  <c r="D49" i="12"/>
  <c r="C49" i="12"/>
  <c r="AA48" i="12"/>
  <c r="Y48" i="12"/>
  <c r="X48" i="12"/>
  <c r="W48" i="12"/>
  <c r="Q48" i="12"/>
  <c r="N48" i="12"/>
  <c r="K48" i="12"/>
  <c r="H48" i="12"/>
  <c r="G48" i="12"/>
  <c r="F48" i="12"/>
  <c r="E48" i="12"/>
  <c r="D48" i="12"/>
  <c r="C48" i="12"/>
  <c r="AA47" i="12"/>
  <c r="Y47" i="12"/>
  <c r="X47" i="12"/>
  <c r="Z47" i="12" s="1"/>
  <c r="W47" i="12"/>
  <c r="Q47" i="12"/>
  <c r="N47" i="12"/>
  <c r="K47" i="12"/>
  <c r="H47" i="12"/>
  <c r="G47" i="12"/>
  <c r="F47" i="12"/>
  <c r="E47" i="12"/>
  <c r="D47" i="12"/>
  <c r="C47" i="12"/>
  <c r="AA46" i="12"/>
  <c r="Y46" i="12"/>
  <c r="X46" i="12"/>
  <c r="W46" i="12"/>
  <c r="Q46" i="12"/>
  <c r="N46" i="12"/>
  <c r="K46" i="12"/>
  <c r="H46" i="12"/>
  <c r="G46" i="12"/>
  <c r="F46" i="12"/>
  <c r="E46" i="12"/>
  <c r="D46" i="12"/>
  <c r="C46" i="12"/>
  <c r="AA45" i="12"/>
  <c r="Y45" i="12"/>
  <c r="X45" i="12"/>
  <c r="W45" i="12"/>
  <c r="Q45" i="12"/>
  <c r="N45" i="12"/>
  <c r="K45" i="12"/>
  <c r="H45" i="12"/>
  <c r="G45" i="12"/>
  <c r="F45" i="12"/>
  <c r="E45" i="12"/>
  <c r="D45" i="12"/>
  <c r="C45" i="12"/>
  <c r="AA44" i="12"/>
  <c r="Y44" i="12"/>
  <c r="X44" i="12"/>
  <c r="W44" i="12"/>
  <c r="Z44" i="12" s="1"/>
  <c r="Q44" i="12"/>
  <c r="N44" i="12"/>
  <c r="K44" i="12"/>
  <c r="H44" i="12"/>
  <c r="G44" i="12"/>
  <c r="F44" i="12"/>
  <c r="E44" i="12"/>
  <c r="D44" i="12"/>
  <c r="C44" i="12"/>
  <c r="AA43" i="12"/>
  <c r="Y43" i="12"/>
  <c r="X43" i="12"/>
  <c r="Z43" i="12" s="1"/>
  <c r="W43" i="12"/>
  <c r="Q43" i="12"/>
  <c r="N43" i="12"/>
  <c r="K43" i="12"/>
  <c r="H43" i="12"/>
  <c r="G43" i="12"/>
  <c r="F43" i="12"/>
  <c r="E43" i="12"/>
  <c r="D43" i="12"/>
  <c r="C43" i="12"/>
  <c r="AA42" i="12"/>
  <c r="Y42" i="12"/>
  <c r="X42" i="12"/>
  <c r="W42" i="12"/>
  <c r="Q42" i="12"/>
  <c r="N42" i="12"/>
  <c r="K42" i="12"/>
  <c r="H42" i="12"/>
  <c r="G42" i="12"/>
  <c r="F42" i="12"/>
  <c r="E42" i="12"/>
  <c r="D42" i="12"/>
  <c r="C42" i="12"/>
  <c r="AA41" i="12"/>
  <c r="Y41" i="12"/>
  <c r="X41" i="12"/>
  <c r="W41" i="12"/>
  <c r="Q41" i="12"/>
  <c r="N41" i="12"/>
  <c r="K41" i="12"/>
  <c r="H41" i="12"/>
  <c r="G41" i="12"/>
  <c r="F41" i="12"/>
  <c r="E41" i="12"/>
  <c r="D41" i="12"/>
  <c r="C41" i="12"/>
  <c r="AA40" i="12"/>
  <c r="Y40" i="12"/>
  <c r="X40" i="12"/>
  <c r="W40" i="12"/>
  <c r="Q40" i="12"/>
  <c r="N40" i="12"/>
  <c r="K40" i="12"/>
  <c r="H40" i="12"/>
  <c r="G40" i="12"/>
  <c r="F40" i="12"/>
  <c r="E40" i="12"/>
  <c r="D40" i="12"/>
  <c r="C40" i="12"/>
  <c r="AA39" i="12"/>
  <c r="Y39" i="12"/>
  <c r="X39" i="12"/>
  <c r="W39" i="12"/>
  <c r="Q39" i="12"/>
  <c r="N39" i="12"/>
  <c r="K39" i="12"/>
  <c r="H39" i="12"/>
  <c r="G39" i="12"/>
  <c r="F39" i="12"/>
  <c r="E39" i="12"/>
  <c r="D39" i="12"/>
  <c r="C39" i="12"/>
  <c r="AA38" i="12"/>
  <c r="Y38" i="12"/>
  <c r="X38" i="12"/>
  <c r="W38" i="12"/>
  <c r="Q38" i="12"/>
  <c r="N38" i="12"/>
  <c r="K38" i="12"/>
  <c r="H38" i="12"/>
  <c r="G38" i="12"/>
  <c r="F38" i="12"/>
  <c r="E38" i="12"/>
  <c r="D38" i="12"/>
  <c r="C38" i="12"/>
  <c r="AA37" i="12"/>
  <c r="Y37" i="12"/>
  <c r="X37" i="12"/>
  <c r="W37" i="12"/>
  <c r="Z37" i="12" s="1"/>
  <c r="Q37" i="12"/>
  <c r="N37" i="12"/>
  <c r="K37" i="12"/>
  <c r="H37" i="12"/>
  <c r="G37" i="12"/>
  <c r="F37" i="12"/>
  <c r="E37" i="12"/>
  <c r="D37" i="12"/>
  <c r="C37" i="12"/>
  <c r="AA36" i="12"/>
  <c r="Y36" i="12"/>
  <c r="X36" i="12"/>
  <c r="W36" i="12"/>
  <c r="Q36" i="12"/>
  <c r="N36" i="12"/>
  <c r="K36" i="12"/>
  <c r="H36" i="12"/>
  <c r="G36" i="12"/>
  <c r="F36" i="12"/>
  <c r="E36" i="12"/>
  <c r="D36" i="12"/>
  <c r="C36" i="12"/>
  <c r="AA35" i="12"/>
  <c r="Y35" i="12"/>
  <c r="X35" i="12"/>
  <c r="W35" i="12"/>
  <c r="Q35" i="12"/>
  <c r="N35" i="12"/>
  <c r="K35" i="12"/>
  <c r="H35" i="12"/>
  <c r="G35" i="12"/>
  <c r="F35" i="12"/>
  <c r="E35" i="12"/>
  <c r="D35" i="12"/>
  <c r="C35" i="12"/>
  <c r="AA34" i="12"/>
  <c r="Y34" i="12"/>
  <c r="X34" i="12"/>
  <c r="W34" i="12"/>
  <c r="Q34" i="12"/>
  <c r="N34" i="12"/>
  <c r="K34" i="12"/>
  <c r="H34" i="12"/>
  <c r="G34" i="12"/>
  <c r="F34" i="12"/>
  <c r="E34" i="12"/>
  <c r="D34" i="12"/>
  <c r="C34" i="12"/>
  <c r="AA33" i="12"/>
  <c r="Y33" i="12"/>
  <c r="X33" i="12"/>
  <c r="W33" i="12"/>
  <c r="Z33" i="12" s="1"/>
  <c r="Q33" i="12"/>
  <c r="N33" i="12"/>
  <c r="K33" i="12"/>
  <c r="H33" i="12"/>
  <c r="G33" i="12"/>
  <c r="F33" i="12"/>
  <c r="E33" i="12"/>
  <c r="D33" i="12"/>
  <c r="C33" i="12"/>
  <c r="AA32" i="12"/>
  <c r="Y32" i="12"/>
  <c r="X32" i="12"/>
  <c r="W32" i="12"/>
  <c r="Q32" i="12"/>
  <c r="N32" i="12"/>
  <c r="K32" i="12"/>
  <c r="H32" i="12"/>
  <c r="G32" i="12"/>
  <c r="F32" i="12"/>
  <c r="E32" i="12"/>
  <c r="D32" i="12"/>
  <c r="C32" i="12"/>
  <c r="AA31" i="12"/>
  <c r="Y31" i="12"/>
  <c r="X31" i="12"/>
  <c r="W31" i="12"/>
  <c r="Q31" i="12"/>
  <c r="N31" i="12"/>
  <c r="K31" i="12"/>
  <c r="H31" i="12"/>
  <c r="G31" i="12"/>
  <c r="F31" i="12"/>
  <c r="E31" i="12"/>
  <c r="D31" i="12"/>
  <c r="C31" i="12"/>
  <c r="AA30" i="12"/>
  <c r="Y30" i="12"/>
  <c r="X30" i="12"/>
  <c r="W30" i="12"/>
  <c r="Q30" i="12"/>
  <c r="N30" i="12"/>
  <c r="K30" i="12"/>
  <c r="H30" i="12"/>
  <c r="G30" i="12"/>
  <c r="F30" i="12"/>
  <c r="E30" i="12"/>
  <c r="D30" i="12"/>
  <c r="C30" i="12"/>
  <c r="AA29" i="12"/>
  <c r="Y29" i="12"/>
  <c r="X29" i="12"/>
  <c r="W29" i="12"/>
  <c r="Z29" i="12" s="1"/>
  <c r="Q29" i="12"/>
  <c r="N29" i="12"/>
  <c r="K29" i="12"/>
  <c r="H29" i="12"/>
  <c r="G29" i="12"/>
  <c r="F29" i="12"/>
  <c r="E29" i="12"/>
  <c r="D29" i="12"/>
  <c r="C29" i="12"/>
  <c r="AA28" i="12"/>
  <c r="Y28" i="12"/>
  <c r="X28" i="12"/>
  <c r="W28" i="12"/>
  <c r="Z28" i="12" s="1"/>
  <c r="Q28" i="12"/>
  <c r="N28" i="12"/>
  <c r="K28" i="12"/>
  <c r="H28" i="12"/>
  <c r="G28" i="12"/>
  <c r="F28" i="12"/>
  <c r="E28" i="12"/>
  <c r="D28" i="12"/>
  <c r="C28" i="12"/>
  <c r="AA27" i="12"/>
  <c r="Y27" i="12"/>
  <c r="X27" i="12"/>
  <c r="W27" i="12"/>
  <c r="Q27" i="12"/>
  <c r="N27" i="12"/>
  <c r="K27" i="12"/>
  <c r="H27" i="12"/>
  <c r="G27" i="12"/>
  <c r="F27" i="12"/>
  <c r="E27" i="12"/>
  <c r="D27" i="12"/>
  <c r="C27" i="12"/>
  <c r="AA26" i="12"/>
  <c r="Y26" i="12"/>
  <c r="X26" i="12"/>
  <c r="W26" i="12"/>
  <c r="Q26" i="12"/>
  <c r="N26" i="12"/>
  <c r="K26" i="12"/>
  <c r="H26" i="12"/>
  <c r="G26" i="12"/>
  <c r="F26" i="12"/>
  <c r="E26" i="12"/>
  <c r="D26" i="12"/>
  <c r="C26" i="12"/>
  <c r="AA25" i="12"/>
  <c r="Y25" i="12"/>
  <c r="X25" i="12"/>
  <c r="W25" i="12"/>
  <c r="Z25" i="12" s="1"/>
  <c r="Q25" i="12"/>
  <c r="N25" i="12"/>
  <c r="K25" i="12"/>
  <c r="H25" i="12"/>
  <c r="G25" i="12"/>
  <c r="F25" i="12"/>
  <c r="E25" i="12"/>
  <c r="D25" i="12"/>
  <c r="C25" i="12"/>
  <c r="AA24" i="12"/>
  <c r="Y24" i="12"/>
  <c r="X24" i="12"/>
  <c r="W24" i="12"/>
  <c r="Q24" i="12"/>
  <c r="N24" i="12"/>
  <c r="K24" i="12"/>
  <c r="H24" i="12"/>
  <c r="G24" i="12"/>
  <c r="F24" i="12"/>
  <c r="E24" i="12"/>
  <c r="D24" i="12"/>
  <c r="C24" i="12"/>
  <c r="AA23" i="12"/>
  <c r="Y23" i="12"/>
  <c r="X23" i="12"/>
  <c r="W23" i="12"/>
  <c r="Q23" i="12"/>
  <c r="N23" i="12"/>
  <c r="K23" i="12"/>
  <c r="H23" i="12"/>
  <c r="G23" i="12"/>
  <c r="F23" i="12"/>
  <c r="E23" i="12"/>
  <c r="D23" i="12"/>
  <c r="C23" i="12"/>
  <c r="AA22" i="12"/>
  <c r="Y22" i="12"/>
  <c r="X22" i="12"/>
  <c r="W22" i="12"/>
  <c r="Q22" i="12"/>
  <c r="N22" i="12"/>
  <c r="K22" i="12"/>
  <c r="H22" i="12"/>
  <c r="G22" i="12"/>
  <c r="F22" i="12"/>
  <c r="E22" i="12"/>
  <c r="D22" i="12"/>
  <c r="C22" i="12"/>
  <c r="AA21" i="12"/>
  <c r="Y21" i="12"/>
  <c r="X21" i="12"/>
  <c r="W21" i="12"/>
  <c r="Z21" i="12" s="1"/>
  <c r="Q21" i="12"/>
  <c r="N21" i="12"/>
  <c r="K21" i="12"/>
  <c r="H21" i="12"/>
  <c r="G21" i="12"/>
  <c r="F21" i="12"/>
  <c r="E21" i="12"/>
  <c r="D21" i="12"/>
  <c r="C21" i="12"/>
  <c r="AA20" i="12"/>
  <c r="Y20" i="12"/>
  <c r="X20" i="12"/>
  <c r="W20" i="12"/>
  <c r="Q20" i="12"/>
  <c r="N20" i="12"/>
  <c r="K20" i="12"/>
  <c r="H20" i="12"/>
  <c r="G20" i="12"/>
  <c r="F20" i="12"/>
  <c r="E20" i="12"/>
  <c r="D20" i="12"/>
  <c r="C20" i="12"/>
  <c r="AA19" i="12"/>
  <c r="Y19" i="12"/>
  <c r="X19" i="12"/>
  <c r="W19" i="12"/>
  <c r="Q19" i="12"/>
  <c r="N19" i="12"/>
  <c r="K19" i="12"/>
  <c r="H19" i="12"/>
  <c r="G19" i="12"/>
  <c r="F19" i="12"/>
  <c r="E19" i="12"/>
  <c r="D19" i="12"/>
  <c r="C19" i="12"/>
  <c r="AA18" i="12"/>
  <c r="Y18" i="12"/>
  <c r="X18" i="12"/>
  <c r="W18" i="12"/>
  <c r="Q18" i="12"/>
  <c r="N18" i="12"/>
  <c r="K18" i="12"/>
  <c r="H18" i="12"/>
  <c r="G18" i="12"/>
  <c r="F18" i="12"/>
  <c r="E18" i="12"/>
  <c r="D18" i="12"/>
  <c r="C18" i="12"/>
  <c r="AA17" i="12"/>
  <c r="Y17" i="12"/>
  <c r="X17" i="12"/>
  <c r="W17" i="12"/>
  <c r="Z17" i="12" s="1"/>
  <c r="Q17" i="12"/>
  <c r="N17" i="12"/>
  <c r="K17" i="12"/>
  <c r="H17" i="12"/>
  <c r="G17" i="12"/>
  <c r="F17" i="12"/>
  <c r="E17" i="12"/>
  <c r="D17" i="12"/>
  <c r="C17" i="12"/>
  <c r="AA16" i="12"/>
  <c r="Y16" i="12"/>
  <c r="X16" i="12"/>
  <c r="W16" i="12"/>
  <c r="Q16" i="12"/>
  <c r="N16" i="12"/>
  <c r="K16" i="12"/>
  <c r="H16" i="12"/>
  <c r="G16" i="12"/>
  <c r="F16" i="12"/>
  <c r="E16" i="12"/>
  <c r="D16" i="12"/>
  <c r="C16" i="12"/>
  <c r="AA15" i="12"/>
  <c r="Y15" i="12"/>
  <c r="X15" i="12"/>
  <c r="W15" i="12"/>
  <c r="Q15" i="12"/>
  <c r="N15" i="12"/>
  <c r="K15" i="12"/>
  <c r="H15" i="12"/>
  <c r="G15" i="12"/>
  <c r="F15" i="12"/>
  <c r="E15" i="12"/>
  <c r="D15" i="12"/>
  <c r="C15" i="12"/>
  <c r="AA14" i="12"/>
  <c r="Y14" i="12"/>
  <c r="X14" i="12"/>
  <c r="W14" i="12"/>
  <c r="Z14" i="12" s="1"/>
  <c r="Q14" i="12"/>
  <c r="N14" i="12"/>
  <c r="K14" i="12"/>
  <c r="H14" i="12"/>
  <c r="G14" i="12"/>
  <c r="F14" i="12"/>
  <c r="E14" i="12"/>
  <c r="D14" i="12"/>
  <c r="C14" i="12"/>
  <c r="AA13" i="12"/>
  <c r="Y13" i="12"/>
  <c r="X13" i="12"/>
  <c r="W13" i="12"/>
  <c r="Z13" i="12" s="1"/>
  <c r="Q13" i="12"/>
  <c r="N13" i="12"/>
  <c r="K13" i="12"/>
  <c r="H13" i="12"/>
  <c r="G13" i="12"/>
  <c r="F13" i="12"/>
  <c r="E13" i="12"/>
  <c r="D13" i="12"/>
  <c r="C13" i="12"/>
  <c r="AA12" i="12"/>
  <c r="Y12" i="12"/>
  <c r="X12" i="12"/>
  <c r="W12" i="12"/>
  <c r="Z12" i="12" s="1"/>
  <c r="Q12" i="12"/>
  <c r="N12" i="12"/>
  <c r="K12" i="12"/>
  <c r="H12" i="12"/>
  <c r="G12" i="12"/>
  <c r="F12" i="12"/>
  <c r="E12" i="12"/>
  <c r="D12" i="12"/>
  <c r="C12" i="12"/>
  <c r="AA11" i="12"/>
  <c r="Y11" i="12"/>
  <c r="X11" i="12"/>
  <c r="W11" i="12"/>
  <c r="Z11" i="12" s="1"/>
  <c r="Q11" i="12"/>
  <c r="N11" i="12"/>
  <c r="K11" i="12"/>
  <c r="H11" i="12"/>
  <c r="G11" i="12"/>
  <c r="F11" i="12"/>
  <c r="E11" i="12"/>
  <c r="D11" i="12"/>
  <c r="C11" i="12"/>
  <c r="AI4" i="12"/>
  <c r="AI6" i="12" s="1"/>
  <c r="AL16" i="13" l="1"/>
  <c r="AL44" i="13"/>
  <c r="AL43" i="13"/>
  <c r="AL18" i="13"/>
  <c r="AL29" i="13"/>
  <c r="AL39" i="13"/>
  <c r="AL24" i="13"/>
  <c r="AL86" i="13"/>
  <c r="AL52" i="13"/>
  <c r="AL79" i="13"/>
  <c r="AL77" i="13"/>
  <c r="AL57" i="13"/>
  <c r="AL76" i="13"/>
  <c r="AL72" i="13"/>
  <c r="AL54" i="13"/>
  <c r="AL84" i="13"/>
  <c r="AL46" i="13"/>
  <c r="AL17" i="13"/>
  <c r="AL28" i="13"/>
  <c r="AL73" i="13"/>
  <c r="AL83" i="13"/>
  <c r="AL62" i="13"/>
  <c r="AL30" i="13"/>
  <c r="AL32" i="13"/>
  <c r="K8" i="15"/>
  <c r="K10" i="15" s="1"/>
  <c r="AI10" i="13"/>
  <c r="AL78" i="13"/>
  <c r="AL70" i="13"/>
  <c r="AL71" i="13"/>
  <c r="AL61" i="13"/>
  <c r="AL47" i="13"/>
  <c r="AL49" i="13"/>
  <c r="AL88" i="13"/>
  <c r="AL85" i="13"/>
  <c r="AL58" i="13"/>
  <c r="Z26" i="12"/>
  <c r="Z32" i="12"/>
  <c r="Z64" i="12"/>
  <c r="AL26" i="13"/>
  <c r="AL50" i="13"/>
  <c r="AL64" i="13"/>
  <c r="AL53" i="13"/>
  <c r="Z31" i="12"/>
  <c r="Z58" i="12"/>
  <c r="Z61" i="12"/>
  <c r="AL33" i="13"/>
  <c r="AL15" i="13"/>
  <c r="AL35" i="13"/>
  <c r="AL38" i="13"/>
  <c r="AL67" i="13"/>
  <c r="Z23" i="12"/>
  <c r="Z41" i="12"/>
  <c r="Z52" i="12"/>
  <c r="Z77" i="12"/>
  <c r="AL66" i="13"/>
  <c r="Z19" i="12"/>
  <c r="Z22" i="12"/>
  <c r="Z38" i="12"/>
  <c r="Z55" i="12"/>
  <c r="AB90" i="13"/>
  <c r="AL60" i="13"/>
  <c r="AL74" i="13"/>
  <c r="Z51" i="12"/>
  <c r="Z16" i="12"/>
  <c r="Z27" i="12"/>
  <c r="Z54" i="12"/>
  <c r="Z57" i="12"/>
  <c r="AL51" i="13"/>
  <c r="AL11" i="13"/>
  <c r="L59" i="13"/>
  <c r="M59" i="13" s="1"/>
  <c r="O68" i="13"/>
  <c r="P68" i="13" s="1"/>
  <c r="L51" i="13"/>
  <c r="M51" i="13" s="1"/>
  <c r="L87" i="13"/>
  <c r="M87" i="13" s="1"/>
  <c r="L83" i="13"/>
  <c r="M83" i="13" s="1"/>
  <c r="L85" i="13"/>
  <c r="M85" i="13" s="1"/>
  <c r="I54" i="13"/>
  <c r="J54" i="13" s="1"/>
  <c r="I15" i="13"/>
  <c r="J15" i="13" s="1"/>
  <c r="L57" i="13"/>
  <c r="M57" i="13" s="1"/>
  <c r="I73" i="13"/>
  <c r="J73" i="13" s="1"/>
  <c r="I58" i="13"/>
  <c r="J58" i="13" s="1"/>
  <c r="I44" i="13"/>
  <c r="J44" i="13" s="1"/>
  <c r="I60" i="13"/>
  <c r="J60" i="13" s="1"/>
  <c r="I49" i="13"/>
  <c r="J49" i="13" s="1"/>
  <c r="I14" i="13"/>
  <c r="J14" i="13" s="1"/>
  <c r="I39" i="13"/>
  <c r="J39" i="13" s="1"/>
  <c r="I65" i="13"/>
  <c r="J65" i="13" s="1"/>
  <c r="I52" i="13"/>
  <c r="J52" i="13" s="1"/>
  <c r="I18" i="13"/>
  <c r="J18" i="13" s="1"/>
  <c r="I86" i="13"/>
  <c r="J86" i="13" s="1"/>
  <c r="I56" i="13"/>
  <c r="J56" i="13" s="1"/>
  <c r="I81" i="13"/>
  <c r="J81" i="13" s="1"/>
  <c r="I82" i="13"/>
  <c r="J82" i="13" s="1"/>
  <c r="I35" i="13"/>
  <c r="J35" i="13" s="1"/>
  <c r="I28" i="13"/>
  <c r="J28" i="13" s="1"/>
  <c r="I59" i="13"/>
  <c r="J59" i="13" s="1"/>
  <c r="I83" i="13"/>
  <c r="J83" i="13" s="1"/>
  <c r="I68" i="13"/>
  <c r="J68" i="13" s="1"/>
  <c r="I42" i="13"/>
  <c r="J42" i="13" s="1"/>
  <c r="I23" i="13"/>
  <c r="J23" i="13" s="1"/>
  <c r="L63" i="13"/>
  <c r="M63" i="13" s="1"/>
  <c r="I47" i="13"/>
  <c r="J47" i="13" s="1"/>
  <c r="I57" i="13"/>
  <c r="J57" i="13" s="1"/>
  <c r="I27" i="13"/>
  <c r="J27" i="13" s="1"/>
  <c r="I29" i="13"/>
  <c r="J29" i="13" s="1"/>
  <c r="I74" i="13"/>
  <c r="J74" i="13" s="1"/>
  <c r="I51" i="13"/>
  <c r="J51" i="13" s="1"/>
  <c r="I62" i="13"/>
  <c r="J62" i="13" s="1"/>
  <c r="Z24" i="12"/>
  <c r="Z30" i="12"/>
  <c r="Z36" i="12"/>
  <c r="Z39" i="12"/>
  <c r="Z50" i="12"/>
  <c r="Z73" i="12"/>
  <c r="Z88" i="12"/>
  <c r="L84" i="13"/>
  <c r="M84" i="13" s="1"/>
  <c r="L49" i="13"/>
  <c r="M49" i="13" s="1"/>
  <c r="L82" i="13"/>
  <c r="M82" i="13" s="1"/>
  <c r="O41" i="13"/>
  <c r="P41" i="13" s="1"/>
  <c r="L24" i="13"/>
  <c r="M24" i="13" s="1"/>
  <c r="Z79" i="12"/>
  <c r="Z84" i="12"/>
  <c r="L23" i="13"/>
  <c r="M23" i="13" s="1"/>
  <c r="Z20" i="12"/>
  <c r="Z46" i="12"/>
  <c r="Z66" i="12"/>
  <c r="Z72" i="12"/>
  <c r="I66" i="13"/>
  <c r="J66" i="13" s="1"/>
  <c r="I50" i="13"/>
  <c r="J50" i="13" s="1"/>
  <c r="O70" i="13"/>
  <c r="P70" i="13" s="1"/>
  <c r="I75" i="13"/>
  <c r="J75" i="13" s="1"/>
  <c r="I67" i="13"/>
  <c r="J67" i="13" s="1"/>
  <c r="L20" i="13"/>
  <c r="M20" i="13" s="1"/>
  <c r="Z35" i="12"/>
  <c r="Z83" i="12"/>
  <c r="L76" i="13"/>
  <c r="M76" i="13" s="1"/>
  <c r="L52" i="13"/>
  <c r="M52" i="13" s="1"/>
  <c r="O86" i="13"/>
  <c r="P86" i="13" s="1"/>
  <c r="L69" i="13"/>
  <c r="M69" i="13" s="1"/>
  <c r="I43" i="13"/>
  <c r="J43" i="13" s="1"/>
  <c r="I84" i="13"/>
  <c r="J84" i="13" s="1"/>
  <c r="Z74" i="12"/>
  <c r="Z80" i="12"/>
  <c r="Z18" i="12"/>
  <c r="Z34" i="12"/>
  <c r="Z40" i="12"/>
  <c r="Z45" i="12"/>
  <c r="Z15" i="12"/>
  <c r="Z42" i="12"/>
  <c r="Z48" i="12"/>
  <c r="Z53" i="12"/>
  <c r="Z56" i="12"/>
  <c r="Z65" i="12"/>
  <c r="Z71" i="12"/>
  <c r="Z82" i="12"/>
  <c r="L42" i="13"/>
  <c r="M42" i="13" s="1"/>
  <c r="L12" i="13"/>
  <c r="M12" i="13" s="1"/>
  <c r="R81" i="13"/>
  <c r="S81" i="13" s="1"/>
  <c r="R73" i="13"/>
  <c r="S73" i="13" s="1"/>
  <c r="R65" i="13"/>
  <c r="S65" i="13" s="1"/>
  <c r="R88" i="13"/>
  <c r="S88" i="13" s="1"/>
  <c r="R80" i="13"/>
  <c r="S80" i="13" s="1"/>
  <c r="R83" i="13"/>
  <c r="S83" i="13" s="1"/>
  <c r="R75" i="13"/>
  <c r="S75" i="13" s="1"/>
  <c r="R67" i="13"/>
  <c r="S67" i="13" s="1"/>
  <c r="R59" i="13"/>
  <c r="S59" i="13" s="1"/>
  <c r="R82" i="13"/>
  <c r="S82" i="13" s="1"/>
  <c r="R63" i="13"/>
  <c r="S63" i="13" s="1"/>
  <c r="R58" i="13"/>
  <c r="S58" i="13" s="1"/>
  <c r="R55" i="13"/>
  <c r="S55" i="13" s="1"/>
  <c r="R50" i="13"/>
  <c r="S50" i="13" s="1"/>
  <c r="R41" i="13"/>
  <c r="S41" i="13" s="1"/>
  <c r="R33" i="13"/>
  <c r="S33" i="13" s="1"/>
  <c r="R74" i="13"/>
  <c r="S74" i="13" s="1"/>
  <c r="R72" i="13"/>
  <c r="S72" i="13" s="1"/>
  <c r="R66" i="13"/>
  <c r="S66" i="13" s="1"/>
  <c r="R39" i="13"/>
  <c r="S39" i="13" s="1"/>
  <c r="R87" i="13"/>
  <c r="S87" i="13" s="1"/>
  <c r="R64" i="13"/>
  <c r="S64" i="13" s="1"/>
  <c r="R56" i="13"/>
  <c r="S56" i="13" s="1"/>
  <c r="R11" i="13"/>
  <c r="R60" i="13"/>
  <c r="S60" i="13" s="1"/>
  <c r="R35" i="13"/>
  <c r="S35" i="13" s="1"/>
  <c r="R31" i="13"/>
  <c r="S31" i="13" s="1"/>
  <c r="R29" i="13"/>
  <c r="S29" i="13" s="1"/>
  <c r="R19" i="13"/>
  <c r="S19" i="13" s="1"/>
  <c r="R52" i="13"/>
  <c r="S52" i="13" s="1"/>
  <c r="R23" i="13"/>
  <c r="S23" i="13" s="1"/>
  <c r="R15" i="13"/>
  <c r="S15" i="13" s="1"/>
  <c r="R27" i="13"/>
  <c r="S27" i="13" s="1"/>
  <c r="R17" i="13"/>
  <c r="S17" i="13" s="1"/>
  <c r="R20" i="13"/>
  <c r="S20" i="13" s="1"/>
  <c r="R12" i="13"/>
  <c r="S12" i="13" s="1"/>
  <c r="R25" i="13"/>
  <c r="S25" i="13" s="1"/>
  <c r="R43" i="13"/>
  <c r="S43" i="13" s="1"/>
  <c r="O43" i="13"/>
  <c r="P43" i="13" s="1"/>
  <c r="R18" i="13"/>
  <c r="S18" i="13" s="1"/>
  <c r="O53" i="13"/>
  <c r="P53" i="13" s="1"/>
  <c r="O56" i="13"/>
  <c r="P56" i="13" s="1"/>
  <c r="O29" i="13"/>
  <c r="P29" i="13" s="1"/>
  <c r="R45" i="13"/>
  <c r="S45" i="13" s="1"/>
  <c r="L67" i="13"/>
  <c r="M67" i="13" s="1"/>
  <c r="R86" i="13"/>
  <c r="S86" i="13" s="1"/>
  <c r="L28" i="13"/>
  <c r="M28" i="13" s="1"/>
  <c r="AA90" i="13"/>
  <c r="R16" i="13"/>
  <c r="S16" i="13" s="1"/>
  <c r="O64" i="13"/>
  <c r="P64" i="13" s="1"/>
  <c r="O13" i="13"/>
  <c r="P13" i="13" s="1"/>
  <c r="O28" i="13"/>
  <c r="P28" i="13" s="1"/>
  <c r="O20" i="13"/>
  <c r="P20" i="13" s="1"/>
  <c r="L34" i="13"/>
  <c r="M34" i="13" s="1"/>
  <c r="I78" i="13"/>
  <c r="J78" i="13" s="1"/>
  <c r="I70" i="13"/>
  <c r="J70" i="13" s="1"/>
  <c r="I85" i="13"/>
  <c r="J85" i="13" s="1"/>
  <c r="I77" i="13"/>
  <c r="J77" i="13" s="1"/>
  <c r="I88" i="13"/>
  <c r="J88" i="13" s="1"/>
  <c r="I80" i="13"/>
  <c r="J80" i="13" s="1"/>
  <c r="I72" i="13"/>
  <c r="J72" i="13" s="1"/>
  <c r="I64" i="13"/>
  <c r="J64" i="13" s="1"/>
  <c r="I87" i="13"/>
  <c r="J87" i="13" s="1"/>
  <c r="I61" i="13"/>
  <c r="J61" i="13" s="1"/>
  <c r="I53" i="13"/>
  <c r="J53" i="13" s="1"/>
  <c r="I46" i="13"/>
  <c r="J46" i="13" s="1"/>
  <c r="I38" i="13"/>
  <c r="J38" i="13" s="1"/>
  <c r="I79" i="13"/>
  <c r="J79" i="13" s="1"/>
  <c r="I69" i="13"/>
  <c r="J69" i="13" s="1"/>
  <c r="I36" i="13"/>
  <c r="J36" i="13" s="1"/>
  <c r="I71" i="13"/>
  <c r="J71" i="13" s="1"/>
  <c r="I55" i="13"/>
  <c r="J55" i="13" s="1"/>
  <c r="I30" i="13"/>
  <c r="J30" i="13" s="1"/>
  <c r="I32" i="13"/>
  <c r="J32" i="13" s="1"/>
  <c r="I24" i="13"/>
  <c r="J24" i="13" s="1"/>
  <c r="I45" i="13"/>
  <c r="J45" i="13" s="1"/>
  <c r="I34" i="13"/>
  <c r="J34" i="13" s="1"/>
  <c r="I20" i="13"/>
  <c r="J20" i="13" s="1"/>
  <c r="I12" i="13"/>
  <c r="J12" i="13" s="1"/>
  <c r="I16" i="13"/>
  <c r="J16" i="13" s="1"/>
  <c r="I40" i="13"/>
  <c r="J40" i="13" s="1"/>
  <c r="I63" i="13"/>
  <c r="J63" i="13" s="1"/>
  <c r="I25" i="13"/>
  <c r="J25" i="13" s="1"/>
  <c r="I17" i="13"/>
  <c r="J17" i="13" s="1"/>
  <c r="I48" i="13"/>
  <c r="J48" i="13" s="1"/>
  <c r="I37" i="13"/>
  <c r="J37" i="13" s="1"/>
  <c r="R84" i="13"/>
  <c r="S84" i="13" s="1"/>
  <c r="R62" i="13"/>
  <c r="S62" i="13" s="1"/>
  <c r="R24" i="13"/>
  <c r="S24" i="13" s="1"/>
  <c r="R49" i="13"/>
  <c r="S49" i="13" s="1"/>
  <c r="O83" i="13"/>
  <c r="P83" i="13" s="1"/>
  <c r="R53" i="13"/>
  <c r="S53" i="13" s="1"/>
  <c r="O61" i="13"/>
  <c r="P61" i="13" s="1"/>
  <c r="R85" i="13"/>
  <c r="S85" i="13" s="1"/>
  <c r="R38" i="13"/>
  <c r="S38" i="13" s="1"/>
  <c r="L58" i="13"/>
  <c r="M58" i="13" s="1"/>
  <c r="L75" i="13"/>
  <c r="M75" i="13" s="1"/>
  <c r="L36" i="13"/>
  <c r="M36" i="13" s="1"/>
  <c r="R76" i="13"/>
  <c r="S76" i="13" s="1"/>
  <c r="O37" i="13"/>
  <c r="P37" i="13" s="1"/>
  <c r="L48" i="13"/>
  <c r="M48" i="13" s="1"/>
  <c r="R32" i="13"/>
  <c r="S32" i="13" s="1"/>
  <c r="O21" i="13"/>
  <c r="P21" i="13" s="1"/>
  <c r="O12" i="13"/>
  <c r="P12" i="13" s="1"/>
  <c r="I76" i="13"/>
  <c r="J76" i="13" s="1"/>
  <c r="R26" i="13"/>
  <c r="S26" i="13" s="1"/>
  <c r="O31" i="13"/>
  <c r="P31" i="13" s="1"/>
  <c r="I22" i="13"/>
  <c r="J22" i="13" s="1"/>
  <c r="O77" i="13"/>
  <c r="P77" i="13" s="1"/>
  <c r="O50" i="13"/>
  <c r="P50" i="13" s="1"/>
  <c r="O84" i="13"/>
  <c r="P84" i="13" s="1"/>
  <c r="L77" i="13"/>
  <c r="M77" i="13" s="1"/>
  <c r="L66" i="13"/>
  <c r="M66" i="13" s="1"/>
  <c r="R34" i="13"/>
  <c r="S34" i="13" s="1"/>
  <c r="O35" i="13"/>
  <c r="P35" i="13" s="1"/>
  <c r="R47" i="13"/>
  <c r="S47" i="13" s="1"/>
  <c r="I31" i="13"/>
  <c r="J31" i="13" s="1"/>
  <c r="I26" i="13"/>
  <c r="J26" i="13" s="1"/>
  <c r="O17" i="13"/>
  <c r="P17" i="13" s="1"/>
  <c r="L16" i="13"/>
  <c r="M16" i="13" s="1"/>
  <c r="L45" i="13"/>
  <c r="M45" i="13" s="1"/>
  <c r="O46" i="13"/>
  <c r="P46" i="13" s="1"/>
  <c r="L15" i="13"/>
  <c r="M15" i="13" s="1"/>
  <c r="O80" i="13"/>
  <c r="P80" i="13" s="1"/>
  <c r="O72" i="13"/>
  <c r="P72" i="13" s="1"/>
  <c r="O87" i="13"/>
  <c r="P87" i="13" s="1"/>
  <c r="O79" i="13"/>
  <c r="P79" i="13" s="1"/>
  <c r="O82" i="13"/>
  <c r="P82" i="13" s="1"/>
  <c r="O74" i="13"/>
  <c r="P74" i="13" s="1"/>
  <c r="O66" i="13"/>
  <c r="P66" i="13" s="1"/>
  <c r="O58" i="13"/>
  <c r="P58" i="13" s="1"/>
  <c r="O78" i="13"/>
  <c r="P78" i="13" s="1"/>
  <c r="O62" i="13"/>
  <c r="P62" i="13" s="1"/>
  <c r="O54" i="13"/>
  <c r="P54" i="13" s="1"/>
  <c r="O48" i="13"/>
  <c r="P48" i="13" s="1"/>
  <c r="O40" i="13"/>
  <c r="P40" i="13" s="1"/>
  <c r="O32" i="13"/>
  <c r="P32" i="13" s="1"/>
  <c r="O81" i="13"/>
  <c r="P81" i="13" s="1"/>
  <c r="O63" i="13"/>
  <c r="P63" i="13" s="1"/>
  <c r="O55" i="13"/>
  <c r="P55" i="13" s="1"/>
  <c r="O38" i="13"/>
  <c r="P38" i="13" s="1"/>
  <c r="O73" i="13"/>
  <c r="P73" i="13" s="1"/>
  <c r="O71" i="13"/>
  <c r="P71" i="13" s="1"/>
  <c r="O65" i="13"/>
  <c r="P65" i="13" s="1"/>
  <c r="O42" i="13"/>
  <c r="P42" i="13" s="1"/>
  <c r="O26" i="13"/>
  <c r="P26" i="13" s="1"/>
  <c r="O18" i="13"/>
  <c r="P18" i="13" s="1"/>
  <c r="O59" i="13"/>
  <c r="P59" i="13" s="1"/>
  <c r="O57" i="13"/>
  <c r="P57" i="13" s="1"/>
  <c r="O51" i="13"/>
  <c r="P51" i="13" s="1"/>
  <c r="O49" i="13"/>
  <c r="P49" i="13" s="1"/>
  <c r="O34" i="13"/>
  <c r="P34" i="13" s="1"/>
  <c r="O36" i="13"/>
  <c r="P36" i="13" s="1"/>
  <c r="O22" i="13"/>
  <c r="P22" i="13" s="1"/>
  <c r="O14" i="13"/>
  <c r="P14" i="13" s="1"/>
  <c r="O15" i="13"/>
  <c r="P15" i="13" s="1"/>
  <c r="O11" i="13"/>
  <c r="O19" i="13"/>
  <c r="P19" i="13" s="1"/>
  <c r="O39" i="13"/>
  <c r="P39" i="13" s="1"/>
  <c r="O27" i="13"/>
  <c r="P27" i="13" s="1"/>
  <c r="R14" i="13"/>
  <c r="S14" i="13" s="1"/>
  <c r="R69" i="13"/>
  <c r="S69" i="13" s="1"/>
  <c r="R70" i="13"/>
  <c r="S70" i="13" s="1"/>
  <c r="O88" i="13"/>
  <c r="P88" i="13" s="1"/>
  <c r="R57" i="13"/>
  <c r="S57" i="13" s="1"/>
  <c r="L74" i="13"/>
  <c r="M74" i="13" s="1"/>
  <c r="L32" i="13"/>
  <c r="M32" i="13" s="1"/>
  <c r="R51" i="13"/>
  <c r="S51" i="13" s="1"/>
  <c r="O33" i="13"/>
  <c r="P33" i="13" s="1"/>
  <c r="I19" i="13"/>
  <c r="J19" i="13" s="1"/>
  <c r="O23" i="13"/>
  <c r="P23" i="13" s="1"/>
  <c r="O47" i="13"/>
  <c r="P47" i="13" s="1"/>
  <c r="L14" i="13"/>
  <c r="M14" i="13" s="1"/>
  <c r="L11" i="13"/>
  <c r="R42" i="13"/>
  <c r="S42" i="13" s="1"/>
  <c r="R22" i="13"/>
  <c r="S22" i="13" s="1"/>
  <c r="O52" i="13"/>
  <c r="P52" i="13" s="1"/>
  <c r="O75" i="13"/>
  <c r="P75" i="13" s="1"/>
  <c r="R68" i="13"/>
  <c r="S68" i="13" s="1"/>
  <c r="R37" i="13"/>
  <c r="S37" i="13" s="1"/>
  <c r="R71" i="13"/>
  <c r="S71" i="13" s="1"/>
  <c r="R77" i="13"/>
  <c r="S77" i="13" s="1"/>
  <c r="L68" i="13"/>
  <c r="M68" i="13" s="1"/>
  <c r="L60" i="13"/>
  <c r="M60" i="13" s="1"/>
  <c r="O67" i="13"/>
  <c r="P67" i="13" s="1"/>
  <c r="L55" i="13"/>
  <c r="M55" i="13" s="1"/>
  <c r="R78" i="13"/>
  <c r="S78" i="13" s="1"/>
  <c r="O69" i="13"/>
  <c r="P69" i="13" s="1"/>
  <c r="L44" i="13"/>
  <c r="M44" i="13" s="1"/>
  <c r="R28" i="13"/>
  <c r="S28" i="13" s="1"/>
  <c r="R30" i="13"/>
  <c r="S30" i="13" s="1"/>
  <c r="L40" i="13"/>
  <c r="M40" i="13" s="1"/>
  <c r="O44" i="13"/>
  <c r="P44" i="13" s="1"/>
  <c r="I13" i="13"/>
  <c r="J13" i="13" s="1"/>
  <c r="R36" i="13"/>
  <c r="S36" i="13" s="1"/>
  <c r="R13" i="13"/>
  <c r="S13" i="13" s="1"/>
  <c r="R48" i="13"/>
  <c r="S48" i="13" s="1"/>
  <c r="I41" i="13"/>
  <c r="J41" i="13" s="1"/>
  <c r="R40" i="13"/>
  <c r="S40" i="13" s="1"/>
  <c r="I21" i="13"/>
  <c r="J21" i="13" s="1"/>
  <c r="R54" i="13"/>
  <c r="S54" i="13" s="1"/>
  <c r="O24" i="13"/>
  <c r="P24" i="13" s="1"/>
  <c r="O85" i="13"/>
  <c r="P85" i="13" s="1"/>
  <c r="R79" i="13"/>
  <c r="S79" i="13" s="1"/>
  <c r="O76" i="13"/>
  <c r="P76" i="13" s="1"/>
  <c r="O60" i="13"/>
  <c r="P60" i="13" s="1"/>
  <c r="L79" i="13"/>
  <c r="M79" i="13" s="1"/>
  <c r="L71" i="13"/>
  <c r="M71" i="13" s="1"/>
  <c r="L86" i="13"/>
  <c r="M86" i="13" s="1"/>
  <c r="L78" i="13"/>
  <c r="M78" i="13" s="1"/>
  <c r="L81" i="13"/>
  <c r="M81" i="13" s="1"/>
  <c r="L73" i="13"/>
  <c r="M73" i="13" s="1"/>
  <c r="L65" i="13"/>
  <c r="M65" i="13" s="1"/>
  <c r="L64" i="13"/>
  <c r="M64" i="13" s="1"/>
  <c r="L56" i="13"/>
  <c r="M56" i="13" s="1"/>
  <c r="L47" i="13"/>
  <c r="M47" i="13" s="1"/>
  <c r="L39" i="13"/>
  <c r="M39" i="13" s="1"/>
  <c r="L31" i="13"/>
  <c r="M31" i="13" s="1"/>
  <c r="L62" i="13"/>
  <c r="M62" i="13" s="1"/>
  <c r="L54" i="13"/>
  <c r="M54" i="13" s="1"/>
  <c r="L37" i="13"/>
  <c r="M37" i="13" s="1"/>
  <c r="L80" i="13"/>
  <c r="M80" i="13" s="1"/>
  <c r="L25" i="13"/>
  <c r="M25" i="13" s="1"/>
  <c r="L70" i="13"/>
  <c r="M70" i="13" s="1"/>
  <c r="L38" i="13"/>
  <c r="M38" i="13" s="1"/>
  <c r="L61" i="13"/>
  <c r="M61" i="13" s="1"/>
  <c r="L41" i="13"/>
  <c r="M41" i="13" s="1"/>
  <c r="L33" i="13"/>
  <c r="M33" i="13" s="1"/>
  <c r="L88" i="13"/>
  <c r="M88" i="13" s="1"/>
  <c r="L46" i="13"/>
  <c r="M46" i="13" s="1"/>
  <c r="L30" i="13"/>
  <c r="M30" i="13" s="1"/>
  <c r="L21" i="13"/>
  <c r="M21" i="13" s="1"/>
  <c r="L13" i="13"/>
  <c r="M13" i="13" s="1"/>
  <c r="L17" i="13"/>
  <c r="M17" i="13" s="1"/>
  <c r="L72" i="13"/>
  <c r="M72" i="13" s="1"/>
  <c r="L26" i="13"/>
  <c r="M26" i="13" s="1"/>
  <c r="L29" i="13"/>
  <c r="M29" i="13" s="1"/>
  <c r="L18" i="13"/>
  <c r="M18" i="13" s="1"/>
  <c r="L53" i="13"/>
  <c r="M53" i="13" s="1"/>
  <c r="L43" i="13"/>
  <c r="M43" i="13" s="1"/>
  <c r="O45" i="13"/>
  <c r="P45" i="13" s="1"/>
  <c r="L50" i="13"/>
  <c r="M50" i="13" s="1"/>
  <c r="R46" i="13"/>
  <c r="S46" i="13" s="1"/>
  <c r="R44" i="13"/>
  <c r="S44" i="13" s="1"/>
  <c r="R21" i="13"/>
  <c r="S21" i="13" s="1"/>
  <c r="L27" i="13"/>
  <c r="M27" i="13" s="1"/>
  <c r="L35" i="13"/>
  <c r="M35" i="13" s="1"/>
  <c r="O30" i="13"/>
  <c r="P30" i="13" s="1"/>
  <c r="L19" i="13"/>
  <c r="M19" i="13" s="1"/>
  <c r="I11" i="13"/>
  <c r="O16" i="13"/>
  <c r="P16" i="13" s="1"/>
  <c r="K90" i="12"/>
  <c r="L22" i="12" s="1"/>
  <c r="M22" i="12" s="1"/>
  <c r="AA90" i="12"/>
  <c r="E90" i="12"/>
  <c r="F96" i="12" s="1"/>
  <c r="N90" i="12"/>
  <c r="O15" i="12" s="1"/>
  <c r="P15" i="12" s="1"/>
  <c r="I39" i="12"/>
  <c r="J39" i="12" s="1"/>
  <c r="W90" i="12"/>
  <c r="H90" i="12"/>
  <c r="I51" i="12" s="1"/>
  <c r="J51" i="12" s="1"/>
  <c r="X90" i="12"/>
  <c r="I29" i="12"/>
  <c r="J29" i="12" s="1"/>
  <c r="I47" i="12"/>
  <c r="J47" i="12" s="1"/>
  <c r="Q90" i="12"/>
  <c r="R26" i="12" s="1"/>
  <c r="S26" i="12" s="1"/>
  <c r="Y90" i="12"/>
  <c r="I33" i="12"/>
  <c r="J33" i="12" s="1"/>
  <c r="Z75" i="12"/>
  <c r="Z76" i="12"/>
  <c r="I80" i="12"/>
  <c r="J80" i="12" s="1"/>
  <c r="I78" i="12"/>
  <c r="J78" i="12" s="1"/>
  <c r="L81" i="12"/>
  <c r="M81" i="12" s="1"/>
  <c r="Z60" i="12"/>
  <c r="I65" i="12"/>
  <c r="J65" i="12" s="1"/>
  <c r="O81" i="12"/>
  <c r="P81" i="12" s="1"/>
  <c r="O54" i="12"/>
  <c r="P54" i="12" s="1"/>
  <c r="O63" i="12"/>
  <c r="P63" i="12" s="1"/>
  <c r="Z67" i="12"/>
  <c r="Z68" i="12"/>
  <c r="AH90" i="11"/>
  <c r="R18" i="12" l="1"/>
  <c r="S18" i="12" s="1"/>
  <c r="O79" i="12"/>
  <c r="P79" i="12" s="1"/>
  <c r="I59" i="12"/>
  <c r="J59" i="12" s="1"/>
  <c r="O51" i="12"/>
  <c r="P51" i="12" s="1"/>
  <c r="I17" i="12"/>
  <c r="J17" i="12" s="1"/>
  <c r="T14" i="13"/>
  <c r="T29" i="13"/>
  <c r="T33" i="13"/>
  <c r="T59" i="13"/>
  <c r="T68" i="13"/>
  <c r="T35" i="13"/>
  <c r="T82" i="13"/>
  <c r="T49" i="13"/>
  <c r="T28" i="13"/>
  <c r="T83" i="13"/>
  <c r="T57" i="13"/>
  <c r="T81" i="13"/>
  <c r="T15" i="13"/>
  <c r="T39" i="13"/>
  <c r="T54" i="13"/>
  <c r="T73" i="13"/>
  <c r="T67" i="13"/>
  <c r="T50" i="13"/>
  <c r="T43" i="13"/>
  <c r="T47" i="13"/>
  <c r="T74" i="13"/>
  <c r="T66" i="13"/>
  <c r="T56" i="13"/>
  <c r="T27" i="13"/>
  <c r="T58" i="13"/>
  <c r="T84" i="13"/>
  <c r="R82" i="12"/>
  <c r="S82" i="12" s="1"/>
  <c r="O49" i="12"/>
  <c r="P49" i="12" s="1"/>
  <c r="O20" i="12"/>
  <c r="P20" i="12" s="1"/>
  <c r="R66" i="12"/>
  <c r="S66" i="12" s="1"/>
  <c r="R81" i="12"/>
  <c r="S81" i="12" s="1"/>
  <c r="Z90" i="12"/>
  <c r="R32" i="12"/>
  <c r="S32" i="12" s="1"/>
  <c r="O21" i="12"/>
  <c r="P21" i="12" s="1"/>
  <c r="T86" i="13"/>
  <c r="T51" i="13"/>
  <c r="T20" i="13"/>
  <c r="T64" i="13"/>
  <c r="T22" i="13"/>
  <c r="O87" i="12"/>
  <c r="P87" i="12" s="1"/>
  <c r="O62" i="12"/>
  <c r="P62" i="12" s="1"/>
  <c r="O78" i="12"/>
  <c r="P78" i="12" s="1"/>
  <c r="O41" i="12"/>
  <c r="P41" i="12" s="1"/>
  <c r="R47" i="12"/>
  <c r="S47" i="12" s="1"/>
  <c r="R76" i="12"/>
  <c r="S76" i="12" s="1"/>
  <c r="O77" i="12"/>
  <c r="P77" i="12" s="1"/>
  <c r="I62" i="12"/>
  <c r="J62" i="12" s="1"/>
  <c r="I81" i="12"/>
  <c r="J81" i="12" s="1"/>
  <c r="T81" i="12" s="1"/>
  <c r="U81" i="12" s="1"/>
  <c r="V81" i="12" s="1"/>
  <c r="L49" i="12"/>
  <c r="M49" i="12" s="1"/>
  <c r="O45" i="12"/>
  <c r="P45" i="12" s="1"/>
  <c r="O25" i="12"/>
  <c r="P25" i="12" s="1"/>
  <c r="T18" i="13"/>
  <c r="T52" i="13"/>
  <c r="T23" i="13"/>
  <c r="L86" i="12"/>
  <c r="M86" i="12" s="1"/>
  <c r="L76" i="12"/>
  <c r="M76" i="12" s="1"/>
  <c r="R43" i="12"/>
  <c r="S43" i="12" s="1"/>
  <c r="L44" i="12"/>
  <c r="M44" i="12" s="1"/>
  <c r="O23" i="12"/>
  <c r="P23" i="12" s="1"/>
  <c r="T44" i="13"/>
  <c r="T65" i="13"/>
  <c r="T60" i="13"/>
  <c r="O76" i="12"/>
  <c r="P76" i="12" s="1"/>
  <c r="O65" i="12"/>
  <c r="P65" i="12" s="1"/>
  <c r="O57" i="12"/>
  <c r="P57" i="12" s="1"/>
  <c r="O40" i="12"/>
  <c r="P40" i="12" s="1"/>
  <c r="T75" i="13"/>
  <c r="T62" i="13"/>
  <c r="L53" i="12"/>
  <c r="M53" i="12" s="1"/>
  <c r="T42" i="13"/>
  <c r="T12" i="13"/>
  <c r="T71" i="13"/>
  <c r="T87" i="13"/>
  <c r="T78" i="13"/>
  <c r="I90" i="13"/>
  <c r="J11" i="13"/>
  <c r="T34" i="13"/>
  <c r="T26" i="13"/>
  <c r="T17" i="13"/>
  <c r="T45" i="13"/>
  <c r="T79" i="13"/>
  <c r="T80" i="13"/>
  <c r="T13" i="13"/>
  <c r="T72" i="13"/>
  <c r="T21" i="13"/>
  <c r="O90" i="13"/>
  <c r="P11" i="13"/>
  <c r="P90" i="13" s="1"/>
  <c r="T31" i="13"/>
  <c r="T76" i="13"/>
  <c r="T25" i="13"/>
  <c r="T24" i="13"/>
  <c r="T38" i="13"/>
  <c r="T88" i="13"/>
  <c r="T69" i="13"/>
  <c r="L90" i="13"/>
  <c r="M11" i="13"/>
  <c r="M90" i="13" s="1"/>
  <c r="T63" i="13"/>
  <c r="T32" i="13"/>
  <c r="T46" i="13"/>
  <c r="T77" i="13"/>
  <c r="T19" i="13"/>
  <c r="T37" i="13"/>
  <c r="T36" i="13"/>
  <c r="T48" i="13"/>
  <c r="T41" i="13"/>
  <c r="T40" i="13"/>
  <c r="T30" i="13"/>
  <c r="T53" i="13"/>
  <c r="T85" i="13"/>
  <c r="T16" i="13"/>
  <c r="T55" i="13"/>
  <c r="T61" i="13"/>
  <c r="T70" i="13"/>
  <c r="R90" i="13"/>
  <c r="S11" i="13"/>
  <c r="S90" i="13" s="1"/>
  <c r="L40" i="12"/>
  <c r="M40" i="12" s="1"/>
  <c r="L11" i="12"/>
  <c r="L12" i="12"/>
  <c r="M12" i="12" s="1"/>
  <c r="R71" i="12"/>
  <c r="S71" i="12" s="1"/>
  <c r="L46" i="12"/>
  <c r="M46" i="12" s="1"/>
  <c r="L73" i="12"/>
  <c r="M73" i="12" s="1"/>
  <c r="L62" i="12"/>
  <c r="M62" i="12" s="1"/>
  <c r="L54" i="12"/>
  <c r="M54" i="12" s="1"/>
  <c r="L68" i="12"/>
  <c r="M68" i="12" s="1"/>
  <c r="L48" i="12"/>
  <c r="M48" i="12" s="1"/>
  <c r="O39" i="12"/>
  <c r="P39" i="12" s="1"/>
  <c r="L84" i="12"/>
  <c r="M84" i="12" s="1"/>
  <c r="I31" i="12"/>
  <c r="J31" i="12" s="1"/>
  <c r="O43" i="12"/>
  <c r="P43" i="12" s="1"/>
  <c r="O37" i="12"/>
  <c r="P37" i="12" s="1"/>
  <c r="I41" i="12"/>
  <c r="J41" i="12" s="1"/>
  <c r="O35" i="12"/>
  <c r="P35" i="12" s="1"/>
  <c r="O17" i="12"/>
  <c r="P17" i="12" s="1"/>
  <c r="I15" i="12"/>
  <c r="J15" i="12" s="1"/>
  <c r="I25" i="12"/>
  <c r="J25" i="12" s="1"/>
  <c r="R86" i="12"/>
  <c r="S86" i="12" s="1"/>
  <c r="R78" i="12"/>
  <c r="S78" i="12" s="1"/>
  <c r="R70" i="12"/>
  <c r="S70" i="12" s="1"/>
  <c r="R62" i="12"/>
  <c r="S62" i="12" s="1"/>
  <c r="R87" i="12"/>
  <c r="S87" i="12" s="1"/>
  <c r="R80" i="12"/>
  <c r="S80" i="12" s="1"/>
  <c r="R72" i="12"/>
  <c r="S72" i="12" s="1"/>
  <c r="R64" i="12"/>
  <c r="S64" i="12" s="1"/>
  <c r="R56" i="12"/>
  <c r="S56" i="12" s="1"/>
  <c r="R73" i="12"/>
  <c r="S73" i="12" s="1"/>
  <c r="R65" i="12"/>
  <c r="S65" i="12" s="1"/>
  <c r="R57" i="12"/>
  <c r="S57" i="12" s="1"/>
  <c r="R83" i="12"/>
  <c r="S83" i="12" s="1"/>
  <c r="R75" i="12"/>
  <c r="S75" i="12" s="1"/>
  <c r="R67" i="12"/>
  <c r="S67" i="12" s="1"/>
  <c r="R59" i="12"/>
  <c r="S59" i="12" s="1"/>
  <c r="R77" i="12"/>
  <c r="S77" i="12" s="1"/>
  <c r="R54" i="12"/>
  <c r="S54" i="12" s="1"/>
  <c r="R50" i="12"/>
  <c r="S50" i="12" s="1"/>
  <c r="R44" i="12"/>
  <c r="S44" i="12" s="1"/>
  <c r="R69" i="12"/>
  <c r="S69" i="12" s="1"/>
  <c r="R45" i="12"/>
  <c r="S45" i="12" s="1"/>
  <c r="R37" i="12"/>
  <c r="S37" i="12" s="1"/>
  <c r="R85" i="12"/>
  <c r="S85" i="12" s="1"/>
  <c r="R53" i="12"/>
  <c r="S53" i="12" s="1"/>
  <c r="R39" i="12"/>
  <c r="S39" i="12" s="1"/>
  <c r="R61" i="12"/>
  <c r="S61" i="12" s="1"/>
  <c r="R41" i="12"/>
  <c r="S41" i="12" s="1"/>
  <c r="R12" i="12"/>
  <c r="S12" i="12" s="1"/>
  <c r="R21" i="12"/>
  <c r="S21" i="12" s="1"/>
  <c r="R13" i="12"/>
  <c r="S13" i="12" s="1"/>
  <c r="R33" i="12"/>
  <c r="S33" i="12" s="1"/>
  <c r="R29" i="12"/>
  <c r="S29" i="12" s="1"/>
  <c r="R28" i="12"/>
  <c r="S28" i="12" s="1"/>
  <c r="R22" i="12"/>
  <c r="S22" i="12" s="1"/>
  <c r="R14" i="12"/>
  <c r="S14" i="12" s="1"/>
  <c r="R23" i="12"/>
  <c r="S23" i="12" s="1"/>
  <c r="R15" i="12"/>
  <c r="S15" i="12" s="1"/>
  <c r="R19" i="12"/>
  <c r="S19" i="12" s="1"/>
  <c r="R31" i="12"/>
  <c r="S31" i="12" s="1"/>
  <c r="R24" i="12"/>
  <c r="S24" i="12" s="1"/>
  <c r="R27" i="12"/>
  <c r="S27" i="12" s="1"/>
  <c r="R25" i="12"/>
  <c r="S25" i="12" s="1"/>
  <c r="R11" i="12"/>
  <c r="R49" i="12"/>
  <c r="S49" i="12" s="1"/>
  <c r="I42" i="12"/>
  <c r="J42" i="12" s="1"/>
  <c r="R38" i="12"/>
  <c r="S38" i="12" s="1"/>
  <c r="R16" i="12"/>
  <c r="S16" i="12" s="1"/>
  <c r="I70" i="12"/>
  <c r="J70" i="12" s="1"/>
  <c r="L59" i="12"/>
  <c r="M59" i="12" s="1"/>
  <c r="I75" i="12"/>
  <c r="J75" i="12" s="1"/>
  <c r="I57" i="12"/>
  <c r="J57" i="12" s="1"/>
  <c r="L70" i="12"/>
  <c r="M70" i="12" s="1"/>
  <c r="L38" i="12"/>
  <c r="M38" i="12" s="1"/>
  <c r="O83" i="12"/>
  <c r="P83" i="12" s="1"/>
  <c r="O75" i="12"/>
  <c r="P75" i="12" s="1"/>
  <c r="O67" i="12"/>
  <c r="P67" i="12" s="1"/>
  <c r="O84" i="12"/>
  <c r="P84" i="12" s="1"/>
  <c r="O69" i="12"/>
  <c r="P69" i="12" s="1"/>
  <c r="O61" i="12"/>
  <c r="P61" i="12" s="1"/>
  <c r="O86" i="12"/>
  <c r="P86" i="12" s="1"/>
  <c r="O70" i="12"/>
  <c r="P70" i="12" s="1"/>
  <c r="O88" i="12"/>
  <c r="P88" i="12" s="1"/>
  <c r="O80" i="12"/>
  <c r="P80" i="12" s="1"/>
  <c r="O72" i="12"/>
  <c r="P72" i="12" s="1"/>
  <c r="O64" i="12"/>
  <c r="P64" i="12" s="1"/>
  <c r="O56" i="12"/>
  <c r="P56" i="12" s="1"/>
  <c r="O59" i="12"/>
  <c r="P59" i="12" s="1"/>
  <c r="O66" i="12"/>
  <c r="P66" i="12" s="1"/>
  <c r="O50" i="12"/>
  <c r="P50" i="12" s="1"/>
  <c r="O42" i="12"/>
  <c r="P42" i="12" s="1"/>
  <c r="O34" i="12"/>
  <c r="P34" i="12" s="1"/>
  <c r="O82" i="12"/>
  <c r="P82" i="12" s="1"/>
  <c r="O52" i="12"/>
  <c r="P52" i="12" s="1"/>
  <c r="O44" i="12"/>
  <c r="P44" i="12" s="1"/>
  <c r="O36" i="12"/>
  <c r="P36" i="12" s="1"/>
  <c r="O26" i="12"/>
  <c r="P26" i="12" s="1"/>
  <c r="O18" i="12"/>
  <c r="P18" i="12" s="1"/>
  <c r="O53" i="12"/>
  <c r="P53" i="12" s="1"/>
  <c r="O19" i="12"/>
  <c r="P19" i="12" s="1"/>
  <c r="O11" i="12"/>
  <c r="O24" i="12"/>
  <c r="P24" i="12" s="1"/>
  <c r="O30" i="12"/>
  <c r="P30" i="12" s="1"/>
  <c r="O46" i="12"/>
  <c r="P46" i="12" s="1"/>
  <c r="O29" i="12"/>
  <c r="P29" i="12" s="1"/>
  <c r="O38" i="12"/>
  <c r="P38" i="12" s="1"/>
  <c r="O16" i="12"/>
  <c r="P16" i="12" s="1"/>
  <c r="O74" i="12"/>
  <c r="P74" i="12" s="1"/>
  <c r="L42" i="12"/>
  <c r="M42" i="12" s="1"/>
  <c r="O55" i="12"/>
  <c r="P55" i="12" s="1"/>
  <c r="L34" i="12"/>
  <c r="M34" i="12" s="1"/>
  <c r="I34" i="12"/>
  <c r="J34" i="12" s="1"/>
  <c r="O14" i="12"/>
  <c r="P14" i="12" s="1"/>
  <c r="R20" i="12"/>
  <c r="S20" i="12" s="1"/>
  <c r="O12" i="12"/>
  <c r="P12" i="12" s="1"/>
  <c r="AC81" i="12"/>
  <c r="AG81" i="12" s="1"/>
  <c r="AB81" i="12"/>
  <c r="AD81" i="12"/>
  <c r="AI81" i="12" s="1"/>
  <c r="L18" i="12"/>
  <c r="M18" i="12" s="1"/>
  <c r="R46" i="12"/>
  <c r="S46" i="12" s="1"/>
  <c r="L28" i="12"/>
  <c r="M28" i="12" s="1"/>
  <c r="I45" i="12"/>
  <c r="J45" i="12" s="1"/>
  <c r="R63" i="12"/>
  <c r="S63" i="12" s="1"/>
  <c r="L74" i="12"/>
  <c r="M74" i="12" s="1"/>
  <c r="L78" i="12"/>
  <c r="M78" i="12" s="1"/>
  <c r="L57" i="12"/>
  <c r="M57" i="12" s="1"/>
  <c r="R74" i="12"/>
  <c r="S74" i="12" s="1"/>
  <c r="R55" i="12"/>
  <c r="S55" i="12" s="1"/>
  <c r="R40" i="12"/>
  <c r="S40" i="12" s="1"/>
  <c r="O60" i="12"/>
  <c r="P60" i="12" s="1"/>
  <c r="I37" i="12"/>
  <c r="J37" i="12" s="1"/>
  <c r="L50" i="12"/>
  <c r="M50" i="12" s="1"/>
  <c r="O48" i="12"/>
  <c r="P48" i="12" s="1"/>
  <c r="O47" i="12"/>
  <c r="P47" i="12" s="1"/>
  <c r="O58" i="12"/>
  <c r="P58" i="12" s="1"/>
  <c r="R36" i="12"/>
  <c r="S36" i="12" s="1"/>
  <c r="L32" i="12"/>
  <c r="M32" i="12" s="1"/>
  <c r="O31" i="12"/>
  <c r="P31" i="12" s="1"/>
  <c r="L20" i="12"/>
  <c r="M20" i="12" s="1"/>
  <c r="R17" i="12"/>
  <c r="S17" i="12" s="1"/>
  <c r="I16" i="12"/>
  <c r="J16" i="12" s="1"/>
  <c r="L25" i="12"/>
  <c r="M25" i="12" s="1"/>
  <c r="L88" i="12"/>
  <c r="M88" i="12" s="1"/>
  <c r="L80" i="12"/>
  <c r="M80" i="12" s="1"/>
  <c r="L72" i="12"/>
  <c r="M72" i="12" s="1"/>
  <c r="L64" i="12"/>
  <c r="M64" i="12" s="1"/>
  <c r="L82" i="12"/>
  <c r="M82" i="12" s="1"/>
  <c r="L66" i="12"/>
  <c r="M66" i="12" s="1"/>
  <c r="L58" i="12"/>
  <c r="M58" i="12" s="1"/>
  <c r="L75" i="12"/>
  <c r="M75" i="12" s="1"/>
  <c r="L67" i="12"/>
  <c r="M67" i="12" s="1"/>
  <c r="L77" i="12"/>
  <c r="M77" i="12" s="1"/>
  <c r="L69" i="12"/>
  <c r="M69" i="12" s="1"/>
  <c r="L61" i="12"/>
  <c r="M61" i="12" s="1"/>
  <c r="L55" i="12"/>
  <c r="M55" i="12" s="1"/>
  <c r="L52" i="12"/>
  <c r="M52" i="12" s="1"/>
  <c r="L87" i="12"/>
  <c r="M87" i="12" s="1"/>
  <c r="L63" i="12"/>
  <c r="M63" i="12" s="1"/>
  <c r="L47" i="12"/>
  <c r="M47" i="12" s="1"/>
  <c r="L39" i="12"/>
  <c r="M39" i="12" s="1"/>
  <c r="L31" i="12"/>
  <c r="M31" i="12" s="1"/>
  <c r="L79" i="12"/>
  <c r="M79" i="12" s="1"/>
  <c r="L41" i="12"/>
  <c r="M41" i="12" s="1"/>
  <c r="L56" i="12"/>
  <c r="M56" i="12" s="1"/>
  <c r="L21" i="12"/>
  <c r="M21" i="12" s="1"/>
  <c r="L23" i="12"/>
  <c r="M23" i="12" s="1"/>
  <c r="L15" i="12"/>
  <c r="M15" i="12" s="1"/>
  <c r="L71" i="12"/>
  <c r="M71" i="12" s="1"/>
  <c r="L24" i="12"/>
  <c r="M24" i="12" s="1"/>
  <c r="L16" i="12"/>
  <c r="M16" i="12" s="1"/>
  <c r="L51" i="12"/>
  <c r="M51" i="12" s="1"/>
  <c r="L13" i="12"/>
  <c r="M13" i="12" s="1"/>
  <c r="L43" i="12"/>
  <c r="M43" i="12" s="1"/>
  <c r="L33" i="12"/>
  <c r="M33" i="12" s="1"/>
  <c r="L35" i="12"/>
  <c r="M35" i="12" s="1"/>
  <c r="L19" i="12"/>
  <c r="M19" i="12" s="1"/>
  <c r="R60" i="12"/>
  <c r="S60" i="12" s="1"/>
  <c r="L85" i="12"/>
  <c r="M85" i="12" s="1"/>
  <c r="L60" i="12"/>
  <c r="M60" i="12" s="1"/>
  <c r="I73" i="12"/>
  <c r="J73" i="12" s="1"/>
  <c r="R79" i="12"/>
  <c r="S79" i="12" s="1"/>
  <c r="I87" i="12"/>
  <c r="J87" i="12" s="1"/>
  <c r="R68" i="12"/>
  <c r="S68" i="12" s="1"/>
  <c r="R88" i="12"/>
  <c r="S88" i="12" s="1"/>
  <c r="O71" i="12"/>
  <c r="P71" i="12" s="1"/>
  <c r="I54" i="12"/>
  <c r="J54" i="12" s="1"/>
  <c r="L37" i="12"/>
  <c r="M37" i="12" s="1"/>
  <c r="R52" i="12"/>
  <c r="S52" i="12" s="1"/>
  <c r="I35" i="12"/>
  <c r="J35" i="12" s="1"/>
  <c r="I50" i="12"/>
  <c r="J50" i="12" s="1"/>
  <c r="O85" i="12"/>
  <c r="P85" i="12" s="1"/>
  <c r="R34" i="12"/>
  <c r="S34" i="12" s="1"/>
  <c r="R35" i="12"/>
  <c r="S35" i="12" s="1"/>
  <c r="R48" i="12"/>
  <c r="S48" i="12" s="1"/>
  <c r="R30" i="12"/>
  <c r="S30" i="12" s="1"/>
  <c r="L29" i="12"/>
  <c r="M29" i="12" s="1"/>
  <c r="T29" i="12" s="1"/>
  <c r="U29" i="12" s="1"/>
  <c r="V29" i="12" s="1"/>
  <c r="L17" i="12"/>
  <c r="M17" i="12" s="1"/>
  <c r="T17" i="12" s="1"/>
  <c r="U17" i="12" s="1"/>
  <c r="V17" i="12" s="1"/>
  <c r="O27" i="12"/>
  <c r="P27" i="12" s="1"/>
  <c r="O28" i="12"/>
  <c r="P28" i="12" s="1"/>
  <c r="O22" i="12"/>
  <c r="P22" i="12" s="1"/>
  <c r="O13" i="12"/>
  <c r="P13" i="12" s="1"/>
  <c r="L27" i="12"/>
  <c r="M27" i="12" s="1"/>
  <c r="I85" i="12"/>
  <c r="J85" i="12" s="1"/>
  <c r="I77" i="12"/>
  <c r="J77" i="12" s="1"/>
  <c r="I69" i="12"/>
  <c r="J69" i="12" s="1"/>
  <c r="I61" i="12"/>
  <c r="J61" i="12" s="1"/>
  <c r="I86" i="12"/>
  <c r="J86" i="12" s="1"/>
  <c r="I79" i="12"/>
  <c r="J79" i="12" s="1"/>
  <c r="I71" i="12"/>
  <c r="J71" i="12" s="1"/>
  <c r="I63" i="12"/>
  <c r="J63" i="12" s="1"/>
  <c r="I55" i="12"/>
  <c r="J55" i="12" s="1"/>
  <c r="I88" i="12"/>
  <c r="J88" i="12" s="1"/>
  <c r="I72" i="12"/>
  <c r="J72" i="12" s="1"/>
  <c r="T72" i="12" s="1"/>
  <c r="U72" i="12" s="1"/>
  <c r="V72" i="12" s="1"/>
  <c r="I64" i="12"/>
  <c r="J64" i="12" s="1"/>
  <c r="T64" i="12" s="1"/>
  <c r="U64" i="12" s="1"/>
  <c r="V64" i="12" s="1"/>
  <c r="I56" i="12"/>
  <c r="J56" i="12" s="1"/>
  <c r="I82" i="12"/>
  <c r="J82" i="12" s="1"/>
  <c r="I74" i="12"/>
  <c r="J74" i="12" s="1"/>
  <c r="I66" i="12"/>
  <c r="J66" i="12" s="1"/>
  <c r="I58" i="12"/>
  <c r="J58" i="12" s="1"/>
  <c r="I84" i="12"/>
  <c r="J84" i="12" s="1"/>
  <c r="I49" i="12"/>
  <c r="J49" i="12" s="1"/>
  <c r="T49" i="12" s="1"/>
  <c r="U49" i="12" s="1"/>
  <c r="V49" i="12" s="1"/>
  <c r="I60" i="12"/>
  <c r="J60" i="12" s="1"/>
  <c r="T60" i="12" s="1"/>
  <c r="U60" i="12" s="1"/>
  <c r="V60" i="12" s="1"/>
  <c r="I43" i="12"/>
  <c r="J43" i="12" s="1"/>
  <c r="I76" i="12"/>
  <c r="J76" i="12" s="1"/>
  <c r="T76" i="12" s="1"/>
  <c r="U76" i="12" s="1"/>
  <c r="V76" i="12" s="1"/>
  <c r="I52" i="12"/>
  <c r="J52" i="12" s="1"/>
  <c r="I44" i="12"/>
  <c r="J44" i="12" s="1"/>
  <c r="I36" i="12"/>
  <c r="J36" i="12" s="1"/>
  <c r="I53" i="12"/>
  <c r="J53" i="12" s="1"/>
  <c r="I46" i="12"/>
  <c r="J46" i="12" s="1"/>
  <c r="I38" i="12"/>
  <c r="J38" i="12" s="1"/>
  <c r="T38" i="12" s="1"/>
  <c r="U38" i="12" s="1"/>
  <c r="V38" i="12" s="1"/>
  <c r="I68" i="12"/>
  <c r="J68" i="12" s="1"/>
  <c r="I27" i="12"/>
  <c r="J27" i="12" s="1"/>
  <c r="I11" i="12"/>
  <c r="I48" i="12"/>
  <c r="J48" i="12" s="1"/>
  <c r="I28" i="12"/>
  <c r="J28" i="12" s="1"/>
  <c r="I20" i="12"/>
  <c r="J20" i="12" s="1"/>
  <c r="T20" i="12" s="1"/>
  <c r="U20" i="12" s="1"/>
  <c r="V20" i="12" s="1"/>
  <c r="I12" i="12"/>
  <c r="J12" i="12" s="1"/>
  <c r="T12" i="12" s="1"/>
  <c r="U12" i="12" s="1"/>
  <c r="V12" i="12" s="1"/>
  <c r="I18" i="12"/>
  <c r="J18" i="12" s="1"/>
  <c r="I30" i="12"/>
  <c r="J30" i="12" s="1"/>
  <c r="I21" i="12"/>
  <c r="J21" i="12" s="1"/>
  <c r="T21" i="12" s="1"/>
  <c r="U21" i="12" s="1"/>
  <c r="V21" i="12" s="1"/>
  <c r="I13" i="12"/>
  <c r="J13" i="12" s="1"/>
  <c r="I40" i="12"/>
  <c r="J40" i="12" s="1"/>
  <c r="I22" i="12"/>
  <c r="J22" i="12" s="1"/>
  <c r="I14" i="12"/>
  <c r="J14" i="12" s="1"/>
  <c r="I32" i="12"/>
  <c r="J32" i="12" s="1"/>
  <c r="I23" i="12"/>
  <c r="J23" i="12" s="1"/>
  <c r="I24" i="12"/>
  <c r="J24" i="12" s="1"/>
  <c r="I26" i="12"/>
  <c r="J26" i="12" s="1"/>
  <c r="I19" i="12"/>
  <c r="J19" i="12" s="1"/>
  <c r="I83" i="12"/>
  <c r="J83" i="12" s="1"/>
  <c r="R58" i="12"/>
  <c r="S58" i="12" s="1"/>
  <c r="L65" i="12"/>
  <c r="M65" i="12" s="1"/>
  <c r="O68" i="12"/>
  <c r="P68" i="12" s="1"/>
  <c r="R84" i="12"/>
  <c r="S84" i="12" s="1"/>
  <c r="I67" i="12"/>
  <c r="J67" i="12" s="1"/>
  <c r="L83" i="12"/>
  <c r="M83" i="12" s="1"/>
  <c r="L36" i="12"/>
  <c r="M36" i="12" s="1"/>
  <c r="R51" i="12"/>
  <c r="S51" i="12" s="1"/>
  <c r="L30" i="12"/>
  <c r="M30" i="12" s="1"/>
  <c r="R42" i="12"/>
  <c r="S42" i="12" s="1"/>
  <c r="O73" i="12"/>
  <c r="P73" i="12" s="1"/>
  <c r="O33" i="12"/>
  <c r="P33" i="12" s="1"/>
  <c r="T33" i="12" s="1"/>
  <c r="U33" i="12" s="1"/>
  <c r="V33" i="12" s="1"/>
  <c r="O32" i="12"/>
  <c r="P32" i="12" s="1"/>
  <c r="L45" i="12"/>
  <c r="M45" i="12" s="1"/>
  <c r="L26" i="12"/>
  <c r="M26" i="12" s="1"/>
  <c r="L14" i="12"/>
  <c r="M14" i="12" s="1"/>
  <c r="AI4" i="11"/>
  <c r="AI6" i="11" s="1"/>
  <c r="F99" i="11"/>
  <c r="F98" i="11"/>
  <c r="F95" i="11"/>
  <c r="AA88" i="11"/>
  <c r="Y88" i="11"/>
  <c r="X88" i="11"/>
  <c r="W88" i="11"/>
  <c r="Q88" i="11"/>
  <c r="N88" i="11"/>
  <c r="K88" i="11"/>
  <c r="H88" i="11"/>
  <c r="G88" i="11"/>
  <c r="F88" i="11"/>
  <c r="E88" i="11"/>
  <c r="D88" i="11"/>
  <c r="C88" i="11"/>
  <c r="AA87" i="11"/>
  <c r="Y87" i="11"/>
  <c r="X87" i="11"/>
  <c r="W87" i="11"/>
  <c r="Q87" i="11"/>
  <c r="N87" i="11"/>
  <c r="K87" i="11"/>
  <c r="H87" i="11"/>
  <c r="G87" i="11"/>
  <c r="F87" i="11"/>
  <c r="E87" i="11"/>
  <c r="D87" i="11"/>
  <c r="C87" i="11"/>
  <c r="AA86" i="11"/>
  <c r="Y86" i="11"/>
  <c r="X86" i="11"/>
  <c r="W86" i="11"/>
  <c r="Q86" i="11"/>
  <c r="N86" i="11"/>
  <c r="K86" i="11"/>
  <c r="H86" i="11"/>
  <c r="G86" i="11"/>
  <c r="F86" i="11"/>
  <c r="E86" i="11"/>
  <c r="D86" i="11"/>
  <c r="C86" i="11"/>
  <c r="AA85" i="11"/>
  <c r="Y85" i="11"/>
  <c r="X85" i="11"/>
  <c r="W85" i="11"/>
  <c r="Q85" i="11"/>
  <c r="N85" i="11"/>
  <c r="K85" i="11"/>
  <c r="H85" i="11"/>
  <c r="G85" i="11"/>
  <c r="F85" i="11"/>
  <c r="E85" i="11"/>
  <c r="D85" i="11"/>
  <c r="C85" i="11"/>
  <c r="AA84" i="11"/>
  <c r="Y84" i="11"/>
  <c r="X84" i="11"/>
  <c r="W84" i="11"/>
  <c r="Q84" i="11"/>
  <c r="N84" i="11"/>
  <c r="K84" i="11"/>
  <c r="H84" i="11"/>
  <c r="G84" i="11"/>
  <c r="F84" i="11"/>
  <c r="E84" i="11"/>
  <c r="D84" i="11"/>
  <c r="C84" i="11"/>
  <c r="AA83" i="11"/>
  <c r="Y83" i="11"/>
  <c r="X83" i="11"/>
  <c r="W83" i="11"/>
  <c r="Q83" i="11"/>
  <c r="N83" i="11"/>
  <c r="K83" i="11"/>
  <c r="H83" i="11"/>
  <c r="G83" i="11"/>
  <c r="F83" i="11"/>
  <c r="E83" i="11"/>
  <c r="D83" i="11"/>
  <c r="C83" i="11"/>
  <c r="AA82" i="11"/>
  <c r="Y82" i="11"/>
  <c r="X82" i="11"/>
  <c r="W82" i="11"/>
  <c r="Q82" i="11"/>
  <c r="N82" i="11"/>
  <c r="K82" i="11"/>
  <c r="H82" i="11"/>
  <c r="G82" i="11"/>
  <c r="F82" i="11"/>
  <c r="E82" i="11"/>
  <c r="D82" i="11"/>
  <c r="C82" i="11"/>
  <c r="AA81" i="11"/>
  <c r="Y81" i="11"/>
  <c r="X81" i="11"/>
  <c r="W81" i="11"/>
  <c r="Q81" i="11"/>
  <c r="N81" i="11"/>
  <c r="K81" i="11"/>
  <c r="H81" i="11"/>
  <c r="G81" i="11"/>
  <c r="F81" i="11"/>
  <c r="E81" i="11"/>
  <c r="D81" i="11"/>
  <c r="C81" i="11"/>
  <c r="AA80" i="11"/>
  <c r="Y80" i="11"/>
  <c r="X80" i="11"/>
  <c r="W80" i="11"/>
  <c r="Z80" i="11" s="1"/>
  <c r="Q80" i="11"/>
  <c r="N80" i="11"/>
  <c r="K80" i="11"/>
  <c r="H80" i="11"/>
  <c r="G80" i="11"/>
  <c r="F80" i="11"/>
  <c r="E80" i="11"/>
  <c r="D80" i="11"/>
  <c r="C80" i="11"/>
  <c r="AA79" i="11"/>
  <c r="Y79" i="11"/>
  <c r="X79" i="11"/>
  <c r="W79" i="11"/>
  <c r="Q79" i="11"/>
  <c r="N79" i="11"/>
  <c r="K79" i="11"/>
  <c r="H79" i="11"/>
  <c r="G79" i="11"/>
  <c r="F79" i="11"/>
  <c r="E79" i="11"/>
  <c r="D79" i="11"/>
  <c r="C79" i="11"/>
  <c r="AA78" i="11"/>
  <c r="Y78" i="11"/>
  <c r="X78" i="11"/>
  <c r="W78" i="11"/>
  <c r="Q78" i="11"/>
  <c r="N78" i="11"/>
  <c r="K78" i="11"/>
  <c r="H78" i="11"/>
  <c r="G78" i="11"/>
  <c r="F78" i="11"/>
  <c r="E78" i="11"/>
  <c r="D78" i="11"/>
  <c r="C78" i="11"/>
  <c r="AA77" i="11"/>
  <c r="Y77" i="11"/>
  <c r="X77" i="11"/>
  <c r="W77" i="11"/>
  <c r="Q77" i="11"/>
  <c r="N77" i="11"/>
  <c r="K77" i="11"/>
  <c r="H77" i="11"/>
  <c r="G77" i="11"/>
  <c r="F77" i="11"/>
  <c r="E77" i="11"/>
  <c r="D77" i="11"/>
  <c r="C77" i="11"/>
  <c r="AA76" i="11"/>
  <c r="Y76" i="11"/>
  <c r="X76" i="11"/>
  <c r="W76" i="11"/>
  <c r="Q76" i="11"/>
  <c r="N76" i="11"/>
  <c r="K76" i="11"/>
  <c r="H76" i="11"/>
  <c r="G76" i="11"/>
  <c r="F76" i="11"/>
  <c r="E76" i="11"/>
  <c r="D76" i="11"/>
  <c r="C76" i="11"/>
  <c r="AA75" i="11"/>
  <c r="Y75" i="11"/>
  <c r="X75" i="11"/>
  <c r="W75" i="11"/>
  <c r="Q75" i="11"/>
  <c r="N75" i="11"/>
  <c r="K75" i="11"/>
  <c r="H75" i="11"/>
  <c r="G75" i="11"/>
  <c r="F75" i="11"/>
  <c r="E75" i="11"/>
  <c r="D75" i="11"/>
  <c r="C75" i="11"/>
  <c r="AA74" i="11"/>
  <c r="Y74" i="11"/>
  <c r="X74" i="11"/>
  <c r="Z74" i="11" s="1"/>
  <c r="W74" i="11"/>
  <c r="Q74" i="11"/>
  <c r="N74" i="11"/>
  <c r="K74" i="11"/>
  <c r="H74" i="11"/>
  <c r="G74" i="11"/>
  <c r="F74" i="11"/>
  <c r="E74" i="11"/>
  <c r="D74" i="11"/>
  <c r="C74" i="11"/>
  <c r="AA73" i="11"/>
  <c r="Y73" i="11"/>
  <c r="X73" i="11"/>
  <c r="W73" i="11"/>
  <c r="Q73" i="11"/>
  <c r="N73" i="11"/>
  <c r="K73" i="11"/>
  <c r="H73" i="11"/>
  <c r="G73" i="11"/>
  <c r="F73" i="11"/>
  <c r="E73" i="11"/>
  <c r="D73" i="11"/>
  <c r="C73" i="11"/>
  <c r="AA72" i="11"/>
  <c r="Y72" i="11"/>
  <c r="X72" i="11"/>
  <c r="W72" i="11"/>
  <c r="Q72" i="11"/>
  <c r="N72" i="11"/>
  <c r="K72" i="11"/>
  <c r="H72" i="11"/>
  <c r="G72" i="11"/>
  <c r="F72" i="11"/>
  <c r="E72" i="11"/>
  <c r="D72" i="11"/>
  <c r="C72" i="11"/>
  <c r="AA71" i="11"/>
  <c r="Y71" i="11"/>
  <c r="X71" i="11"/>
  <c r="W71" i="11"/>
  <c r="Q71" i="11"/>
  <c r="N71" i="11"/>
  <c r="K71" i="11"/>
  <c r="H71" i="11"/>
  <c r="G71" i="11"/>
  <c r="F71" i="11"/>
  <c r="E71" i="11"/>
  <c r="D71" i="11"/>
  <c r="C71" i="11"/>
  <c r="AA70" i="11"/>
  <c r="Y70" i="11"/>
  <c r="X70" i="11"/>
  <c r="W70" i="11"/>
  <c r="Q70" i="11"/>
  <c r="N70" i="11"/>
  <c r="K70" i="11"/>
  <c r="H70" i="11"/>
  <c r="G70" i="11"/>
  <c r="F70" i="11"/>
  <c r="E70" i="11"/>
  <c r="D70" i="11"/>
  <c r="C70" i="11"/>
  <c r="AA69" i="11"/>
  <c r="Z69" i="11"/>
  <c r="Y69" i="11"/>
  <c r="X69" i="11"/>
  <c r="W69" i="11"/>
  <c r="Q69" i="11"/>
  <c r="N69" i="11"/>
  <c r="K69" i="11"/>
  <c r="H69" i="11"/>
  <c r="G69" i="11"/>
  <c r="F69" i="11"/>
  <c r="E69" i="11"/>
  <c r="D69" i="11"/>
  <c r="C69" i="11"/>
  <c r="AA68" i="11"/>
  <c r="Y68" i="11"/>
  <c r="X68" i="11"/>
  <c r="W68" i="11"/>
  <c r="Q68" i="11"/>
  <c r="N68" i="11"/>
  <c r="K68" i="11"/>
  <c r="H68" i="11"/>
  <c r="G68" i="11"/>
  <c r="F68" i="11"/>
  <c r="E68" i="11"/>
  <c r="D68" i="11"/>
  <c r="C68" i="11"/>
  <c r="AA67" i="11"/>
  <c r="Y67" i="11"/>
  <c r="X67" i="11"/>
  <c r="W67" i="11"/>
  <c r="Q67" i="11"/>
  <c r="N67" i="11"/>
  <c r="K67" i="11"/>
  <c r="H67" i="11"/>
  <c r="G67" i="11"/>
  <c r="F67" i="11"/>
  <c r="E67" i="11"/>
  <c r="D67" i="11"/>
  <c r="C67" i="11"/>
  <c r="AA66" i="11"/>
  <c r="Y66" i="11"/>
  <c r="X66" i="11"/>
  <c r="W66" i="11"/>
  <c r="Q66" i="11"/>
  <c r="N66" i="11"/>
  <c r="K66" i="11"/>
  <c r="H66" i="11"/>
  <c r="G66" i="11"/>
  <c r="F66" i="11"/>
  <c r="E66" i="11"/>
  <c r="D66" i="11"/>
  <c r="C66" i="11"/>
  <c r="AA65" i="11"/>
  <c r="Y65" i="11"/>
  <c r="X65" i="11"/>
  <c r="W65" i="11"/>
  <c r="Q65" i="11"/>
  <c r="N65" i="11"/>
  <c r="K65" i="11"/>
  <c r="H65" i="11"/>
  <c r="G65" i="11"/>
  <c r="F65" i="11"/>
  <c r="E65" i="11"/>
  <c r="D65" i="11"/>
  <c r="C65" i="11"/>
  <c r="AA64" i="11"/>
  <c r="Y64" i="11"/>
  <c r="X64" i="11"/>
  <c r="W64" i="11"/>
  <c r="Q64" i="11"/>
  <c r="N64" i="11"/>
  <c r="K64" i="11"/>
  <c r="H64" i="11"/>
  <c r="G64" i="11"/>
  <c r="F64" i="11"/>
  <c r="E64" i="11"/>
  <c r="D64" i="11"/>
  <c r="C64" i="11"/>
  <c r="AA63" i="11"/>
  <c r="Y63" i="11"/>
  <c r="X63" i="11"/>
  <c r="Z63" i="11" s="1"/>
  <c r="W63" i="11"/>
  <c r="Q63" i="11"/>
  <c r="N63" i="11"/>
  <c r="K63" i="11"/>
  <c r="H63" i="11"/>
  <c r="G63" i="11"/>
  <c r="F63" i="11"/>
  <c r="E63" i="11"/>
  <c r="D63" i="11"/>
  <c r="C63" i="11"/>
  <c r="AA62" i="11"/>
  <c r="Y62" i="11"/>
  <c r="X62" i="11"/>
  <c r="W62" i="11"/>
  <c r="Q62" i="11"/>
  <c r="N62" i="11"/>
  <c r="K62" i="11"/>
  <c r="H62" i="11"/>
  <c r="G62" i="11"/>
  <c r="F62" i="11"/>
  <c r="E62" i="11"/>
  <c r="D62" i="11"/>
  <c r="C62" i="11"/>
  <c r="AA61" i="11"/>
  <c r="Y61" i="11"/>
  <c r="X61" i="11"/>
  <c r="W61" i="11"/>
  <c r="Z61" i="11" s="1"/>
  <c r="Q61" i="11"/>
  <c r="N61" i="11"/>
  <c r="K61" i="11"/>
  <c r="H61" i="11"/>
  <c r="G61" i="11"/>
  <c r="F61" i="11"/>
  <c r="E61" i="11"/>
  <c r="D61" i="11"/>
  <c r="C61" i="11"/>
  <c r="AA60" i="11"/>
  <c r="Y60" i="11"/>
  <c r="X60" i="11"/>
  <c r="W60" i="11"/>
  <c r="Q60" i="11"/>
  <c r="N60" i="11"/>
  <c r="K60" i="11"/>
  <c r="H60" i="11"/>
  <c r="G60" i="11"/>
  <c r="F60" i="11"/>
  <c r="E60" i="11"/>
  <c r="D60" i="11"/>
  <c r="C60" i="11"/>
  <c r="AA59" i="11"/>
  <c r="Y59" i="11"/>
  <c r="X59" i="11"/>
  <c r="W59" i="11"/>
  <c r="Q59" i="11"/>
  <c r="N59" i="11"/>
  <c r="K59" i="11"/>
  <c r="H59" i="11"/>
  <c r="G59" i="11"/>
  <c r="F59" i="11"/>
  <c r="E59" i="11"/>
  <c r="D59" i="11"/>
  <c r="C59" i="11"/>
  <c r="AA58" i="11"/>
  <c r="Y58" i="11"/>
  <c r="X58" i="11"/>
  <c r="W58" i="11"/>
  <c r="Q58" i="11"/>
  <c r="N58" i="11"/>
  <c r="K58" i="11"/>
  <c r="H58" i="11"/>
  <c r="G58" i="11"/>
  <c r="F58" i="11"/>
  <c r="E58" i="11"/>
  <c r="D58" i="11"/>
  <c r="C58" i="11"/>
  <c r="AA57" i="11"/>
  <c r="Y57" i="11"/>
  <c r="X57" i="11"/>
  <c r="W57" i="11"/>
  <c r="Q57" i="11"/>
  <c r="N57" i="11"/>
  <c r="K57" i="11"/>
  <c r="H57" i="11"/>
  <c r="G57" i="11"/>
  <c r="F57" i="11"/>
  <c r="E57" i="11"/>
  <c r="D57" i="11"/>
  <c r="C57" i="11"/>
  <c r="AA56" i="11"/>
  <c r="Y56" i="11"/>
  <c r="X56" i="11"/>
  <c r="Z56" i="11" s="1"/>
  <c r="W56" i="11"/>
  <c r="Q56" i="11"/>
  <c r="N56" i="11"/>
  <c r="K56" i="11"/>
  <c r="H56" i="11"/>
  <c r="G56" i="11"/>
  <c r="F56" i="11"/>
  <c r="E56" i="11"/>
  <c r="D56" i="11"/>
  <c r="C56" i="11"/>
  <c r="AA55" i="11"/>
  <c r="Y55" i="11"/>
  <c r="X55" i="11"/>
  <c r="W55" i="11"/>
  <c r="Q55" i="11"/>
  <c r="N55" i="11"/>
  <c r="K55" i="11"/>
  <c r="H55" i="11"/>
  <c r="G55" i="11"/>
  <c r="F55" i="11"/>
  <c r="E55" i="11"/>
  <c r="D55" i="11"/>
  <c r="C55" i="11"/>
  <c r="AA54" i="11"/>
  <c r="Y54" i="11"/>
  <c r="X54" i="11"/>
  <c r="W54" i="11"/>
  <c r="Q54" i="11"/>
  <c r="N54" i="11"/>
  <c r="K54" i="11"/>
  <c r="H54" i="11"/>
  <c r="G54" i="11"/>
  <c r="F54" i="11"/>
  <c r="E54" i="11"/>
  <c r="D54" i="11"/>
  <c r="C54" i="11"/>
  <c r="AA53" i="11"/>
  <c r="Y53" i="11"/>
  <c r="X53" i="11"/>
  <c r="W53" i="11"/>
  <c r="Z53" i="11" s="1"/>
  <c r="Q53" i="11"/>
  <c r="N53" i="11"/>
  <c r="K53" i="11"/>
  <c r="H53" i="11"/>
  <c r="G53" i="11"/>
  <c r="F53" i="11"/>
  <c r="E53" i="11"/>
  <c r="D53" i="11"/>
  <c r="C53" i="11"/>
  <c r="AA52" i="11"/>
  <c r="Y52" i="11"/>
  <c r="X52" i="11"/>
  <c r="W52" i="11"/>
  <c r="Q52" i="11"/>
  <c r="N52" i="11"/>
  <c r="K52" i="11"/>
  <c r="H52" i="11"/>
  <c r="G52" i="11"/>
  <c r="F52" i="11"/>
  <c r="E52" i="11"/>
  <c r="D52" i="11"/>
  <c r="C52" i="11"/>
  <c r="AA51" i="11"/>
  <c r="Y51" i="11"/>
  <c r="X51" i="11"/>
  <c r="W51" i="11"/>
  <c r="Q51" i="11"/>
  <c r="N51" i="11"/>
  <c r="K51" i="11"/>
  <c r="H51" i="11"/>
  <c r="G51" i="11"/>
  <c r="F51" i="11"/>
  <c r="E51" i="11"/>
  <c r="D51" i="11"/>
  <c r="C51" i="11"/>
  <c r="AA50" i="11"/>
  <c r="Y50" i="11"/>
  <c r="X50" i="11"/>
  <c r="W50" i="11"/>
  <c r="Q50" i="11"/>
  <c r="N50" i="11"/>
  <c r="K50" i="11"/>
  <c r="H50" i="11"/>
  <c r="G50" i="11"/>
  <c r="F50" i="11"/>
  <c r="E50" i="11"/>
  <c r="D50" i="11"/>
  <c r="C50" i="11"/>
  <c r="AA49" i="11"/>
  <c r="Y49" i="11"/>
  <c r="X49" i="11"/>
  <c r="W49" i="11"/>
  <c r="Q49" i="11"/>
  <c r="N49" i="11"/>
  <c r="K49" i="11"/>
  <c r="H49" i="11"/>
  <c r="G49" i="11"/>
  <c r="F49" i="11"/>
  <c r="E49" i="11"/>
  <c r="D49" i="11"/>
  <c r="C49" i="11"/>
  <c r="AA48" i="11"/>
  <c r="Y48" i="11"/>
  <c r="X48" i="11"/>
  <c r="W48" i="11"/>
  <c r="Q48" i="11"/>
  <c r="N48" i="11"/>
  <c r="K48" i="11"/>
  <c r="H48" i="11"/>
  <c r="G48" i="11"/>
  <c r="F48" i="11"/>
  <c r="E48" i="11"/>
  <c r="D48" i="11"/>
  <c r="C48" i="11"/>
  <c r="AA47" i="11"/>
  <c r="Y47" i="11"/>
  <c r="X47" i="11"/>
  <c r="W47" i="11"/>
  <c r="Q47" i="11"/>
  <c r="N47" i="11"/>
  <c r="K47" i="11"/>
  <c r="H47" i="11"/>
  <c r="G47" i="11"/>
  <c r="F47" i="11"/>
  <c r="E47" i="11"/>
  <c r="D47" i="11"/>
  <c r="C47" i="11"/>
  <c r="AA46" i="11"/>
  <c r="Y46" i="11"/>
  <c r="X46" i="11"/>
  <c r="W46" i="11"/>
  <c r="Q46" i="11"/>
  <c r="N46" i="11"/>
  <c r="K46" i="11"/>
  <c r="H46" i="11"/>
  <c r="G46" i="11"/>
  <c r="F46" i="11"/>
  <c r="E46" i="11"/>
  <c r="D46" i="11"/>
  <c r="C46" i="11"/>
  <c r="AA45" i="11"/>
  <c r="Y45" i="11"/>
  <c r="X45" i="11"/>
  <c r="W45" i="11"/>
  <c r="Q45" i="11"/>
  <c r="N45" i="11"/>
  <c r="K45" i="11"/>
  <c r="H45" i="11"/>
  <c r="G45" i="11"/>
  <c r="F45" i="11"/>
  <c r="E45" i="11"/>
  <c r="D45" i="11"/>
  <c r="C45" i="11"/>
  <c r="AA44" i="11"/>
  <c r="Y44" i="11"/>
  <c r="X44" i="11"/>
  <c r="W44" i="11"/>
  <c r="Q44" i="11"/>
  <c r="N44" i="11"/>
  <c r="K44" i="11"/>
  <c r="H44" i="11"/>
  <c r="G44" i="11"/>
  <c r="F44" i="11"/>
  <c r="E44" i="11"/>
  <c r="D44" i="11"/>
  <c r="C44" i="11"/>
  <c r="AA43" i="11"/>
  <c r="Z43" i="11"/>
  <c r="Y43" i="11"/>
  <c r="X43" i="11"/>
  <c r="W43" i="11"/>
  <c r="Q43" i="11"/>
  <c r="N43" i="11"/>
  <c r="K43" i="11"/>
  <c r="H43" i="11"/>
  <c r="G43" i="11"/>
  <c r="F43" i="11"/>
  <c r="E43" i="11"/>
  <c r="D43" i="11"/>
  <c r="C43" i="11"/>
  <c r="AA42" i="11"/>
  <c r="Y42" i="11"/>
  <c r="X42" i="11"/>
  <c r="W42" i="11"/>
  <c r="Z42" i="11" s="1"/>
  <c r="Q42" i="11"/>
  <c r="N42" i="11"/>
  <c r="K42" i="11"/>
  <c r="H42" i="11"/>
  <c r="G42" i="11"/>
  <c r="F42" i="11"/>
  <c r="E42" i="11"/>
  <c r="D42" i="11"/>
  <c r="C42" i="11"/>
  <c r="AA41" i="11"/>
  <c r="Y41" i="11"/>
  <c r="X41" i="11"/>
  <c r="W41" i="11"/>
  <c r="Q41" i="11"/>
  <c r="N41" i="11"/>
  <c r="K41" i="11"/>
  <c r="H41" i="11"/>
  <c r="G41" i="11"/>
  <c r="F41" i="11"/>
  <c r="E41" i="11"/>
  <c r="D41" i="11"/>
  <c r="C41" i="11"/>
  <c r="AA40" i="11"/>
  <c r="Y40" i="11"/>
  <c r="X40" i="11"/>
  <c r="W40" i="11"/>
  <c r="Q40" i="11"/>
  <c r="N40" i="11"/>
  <c r="K40" i="11"/>
  <c r="H40" i="11"/>
  <c r="G40" i="11"/>
  <c r="F40" i="11"/>
  <c r="E40" i="11"/>
  <c r="D40" i="11"/>
  <c r="C40" i="11"/>
  <c r="AA39" i="11"/>
  <c r="Y39" i="11"/>
  <c r="X39" i="11"/>
  <c r="W39" i="11"/>
  <c r="Q39" i="11"/>
  <c r="N39" i="11"/>
  <c r="K39" i="11"/>
  <c r="H39" i="11"/>
  <c r="G39" i="11"/>
  <c r="F39" i="11"/>
  <c r="E39" i="11"/>
  <c r="D39" i="11"/>
  <c r="C39" i="11"/>
  <c r="AA38" i="11"/>
  <c r="Y38" i="11"/>
  <c r="X38" i="11"/>
  <c r="W38" i="11"/>
  <c r="Z38" i="11" s="1"/>
  <c r="Q38" i="11"/>
  <c r="N38" i="11"/>
  <c r="K38" i="11"/>
  <c r="H38" i="11"/>
  <c r="G38" i="11"/>
  <c r="F38" i="11"/>
  <c r="E38" i="11"/>
  <c r="D38" i="11"/>
  <c r="C38" i="11"/>
  <c r="AA37" i="11"/>
  <c r="Y37" i="11"/>
  <c r="X37" i="11"/>
  <c r="W37" i="11"/>
  <c r="Q37" i="11"/>
  <c r="N37" i="11"/>
  <c r="K37" i="11"/>
  <c r="H37" i="11"/>
  <c r="G37" i="11"/>
  <c r="F37" i="11"/>
  <c r="E37" i="11"/>
  <c r="D37" i="11"/>
  <c r="C37" i="11"/>
  <c r="AA36" i="11"/>
  <c r="Y36" i="11"/>
  <c r="X36" i="11"/>
  <c r="W36" i="11"/>
  <c r="Q36" i="11"/>
  <c r="N36" i="11"/>
  <c r="K36" i="11"/>
  <c r="H36" i="11"/>
  <c r="G36" i="11"/>
  <c r="F36" i="11"/>
  <c r="E36" i="11"/>
  <c r="D36" i="11"/>
  <c r="C36" i="11"/>
  <c r="AA35" i="11"/>
  <c r="Y35" i="11"/>
  <c r="X35" i="11"/>
  <c r="W35" i="11"/>
  <c r="Q35" i="11"/>
  <c r="N35" i="11"/>
  <c r="K35" i="11"/>
  <c r="H35" i="11"/>
  <c r="G35" i="11"/>
  <c r="F35" i="11"/>
  <c r="E35" i="11"/>
  <c r="D35" i="11"/>
  <c r="C35" i="11"/>
  <c r="AA34" i="11"/>
  <c r="Y34" i="11"/>
  <c r="X34" i="11"/>
  <c r="W34" i="11"/>
  <c r="Q34" i="11"/>
  <c r="N34" i="11"/>
  <c r="K34" i="11"/>
  <c r="H34" i="11"/>
  <c r="G34" i="11"/>
  <c r="F34" i="11"/>
  <c r="E34" i="11"/>
  <c r="D34" i="11"/>
  <c r="C34" i="11"/>
  <c r="AA33" i="11"/>
  <c r="Y33" i="11"/>
  <c r="X33" i="11"/>
  <c r="W33" i="11"/>
  <c r="Q33" i="11"/>
  <c r="N33" i="11"/>
  <c r="K33" i="11"/>
  <c r="H33" i="11"/>
  <c r="G33" i="11"/>
  <c r="F33" i="11"/>
  <c r="E33" i="11"/>
  <c r="D33" i="11"/>
  <c r="C33" i="11"/>
  <c r="AA32" i="11"/>
  <c r="Y32" i="11"/>
  <c r="X32" i="11"/>
  <c r="W32" i="11"/>
  <c r="Q32" i="11"/>
  <c r="N32" i="11"/>
  <c r="K32" i="11"/>
  <c r="H32" i="11"/>
  <c r="G32" i="11"/>
  <c r="F32" i="11"/>
  <c r="E32" i="11"/>
  <c r="D32" i="11"/>
  <c r="C32" i="11"/>
  <c r="AA31" i="11"/>
  <c r="Y31" i="11"/>
  <c r="X31" i="11"/>
  <c r="W31" i="11"/>
  <c r="Q31" i="11"/>
  <c r="N31" i="11"/>
  <c r="K31" i="11"/>
  <c r="H31" i="11"/>
  <c r="G31" i="11"/>
  <c r="F31" i="11"/>
  <c r="E31" i="11"/>
  <c r="D31" i="11"/>
  <c r="C31" i="11"/>
  <c r="AA30" i="11"/>
  <c r="Y30" i="11"/>
  <c r="X30" i="11"/>
  <c r="W30" i="11"/>
  <c r="Q30" i="11"/>
  <c r="N30" i="11"/>
  <c r="K30" i="11"/>
  <c r="H30" i="11"/>
  <c r="G30" i="11"/>
  <c r="F30" i="11"/>
  <c r="E30" i="11"/>
  <c r="D30" i="11"/>
  <c r="C30" i="11"/>
  <c r="AA29" i="11"/>
  <c r="Y29" i="11"/>
  <c r="X29" i="11"/>
  <c r="W29" i="11"/>
  <c r="Q29" i="11"/>
  <c r="N29" i="11"/>
  <c r="K29" i="11"/>
  <c r="H29" i="11"/>
  <c r="G29" i="11"/>
  <c r="F29" i="11"/>
  <c r="E29" i="11"/>
  <c r="D29" i="11"/>
  <c r="C29" i="11"/>
  <c r="AA28" i="11"/>
  <c r="Y28" i="11"/>
  <c r="X28" i="11"/>
  <c r="W28" i="11"/>
  <c r="Q28" i="11"/>
  <c r="N28" i="11"/>
  <c r="K28" i="11"/>
  <c r="H28" i="11"/>
  <c r="G28" i="11"/>
  <c r="F28" i="11"/>
  <c r="E28" i="11"/>
  <c r="D28" i="11"/>
  <c r="C28" i="11"/>
  <c r="AA27" i="11"/>
  <c r="Y27" i="11"/>
  <c r="X27" i="11"/>
  <c r="W27" i="11"/>
  <c r="Q27" i="11"/>
  <c r="N27" i="11"/>
  <c r="K27" i="11"/>
  <c r="H27" i="11"/>
  <c r="G27" i="11"/>
  <c r="F27" i="11"/>
  <c r="E27" i="11"/>
  <c r="D27" i="11"/>
  <c r="C27" i="11"/>
  <c r="AA26" i="11"/>
  <c r="Y26" i="11"/>
  <c r="X26" i="11"/>
  <c r="W26" i="11"/>
  <c r="Q26" i="11"/>
  <c r="N26" i="11"/>
  <c r="K26" i="11"/>
  <c r="H26" i="11"/>
  <c r="G26" i="11"/>
  <c r="F26" i="11"/>
  <c r="E26" i="11"/>
  <c r="D26" i="11"/>
  <c r="C26" i="11"/>
  <c r="AA25" i="11"/>
  <c r="Y25" i="11"/>
  <c r="X25" i="11"/>
  <c r="W25" i="11"/>
  <c r="Q25" i="11"/>
  <c r="N25" i="11"/>
  <c r="K25" i="11"/>
  <c r="H25" i="11"/>
  <c r="G25" i="11"/>
  <c r="F25" i="11"/>
  <c r="E25" i="11"/>
  <c r="D25" i="11"/>
  <c r="C25" i="11"/>
  <c r="AA24" i="11"/>
  <c r="Y24" i="11"/>
  <c r="X24" i="11"/>
  <c r="W24" i="11"/>
  <c r="Q24" i="11"/>
  <c r="N24" i="11"/>
  <c r="K24" i="11"/>
  <c r="H24" i="11"/>
  <c r="G24" i="11"/>
  <c r="F24" i="11"/>
  <c r="E24" i="11"/>
  <c r="D24" i="11"/>
  <c r="C24" i="11"/>
  <c r="AA23" i="11"/>
  <c r="Y23" i="11"/>
  <c r="Z23" i="11" s="1"/>
  <c r="X23" i="11"/>
  <c r="W23" i="11"/>
  <c r="Q23" i="11"/>
  <c r="N23" i="11"/>
  <c r="K23" i="11"/>
  <c r="H23" i="11"/>
  <c r="G23" i="11"/>
  <c r="F23" i="11"/>
  <c r="E23" i="11"/>
  <c r="D23" i="11"/>
  <c r="C23" i="11"/>
  <c r="AA22" i="11"/>
  <c r="Y22" i="11"/>
  <c r="X22" i="11"/>
  <c r="W22" i="11"/>
  <c r="Q22" i="11"/>
  <c r="N22" i="11"/>
  <c r="K22" i="11"/>
  <c r="H22" i="11"/>
  <c r="G22" i="11"/>
  <c r="F22" i="11"/>
  <c r="E22" i="11"/>
  <c r="D22" i="11"/>
  <c r="C22" i="11"/>
  <c r="AA21" i="11"/>
  <c r="Y21" i="11"/>
  <c r="X21" i="11"/>
  <c r="W21" i="11"/>
  <c r="Q21" i="11"/>
  <c r="N21" i="11"/>
  <c r="K21" i="11"/>
  <c r="H21" i="11"/>
  <c r="G21" i="11"/>
  <c r="F21" i="11"/>
  <c r="E21" i="11"/>
  <c r="D21" i="11"/>
  <c r="C21" i="11"/>
  <c r="AA20" i="11"/>
  <c r="Y20" i="11"/>
  <c r="X20" i="11"/>
  <c r="Z20" i="11" s="1"/>
  <c r="W20" i="11"/>
  <c r="Q20" i="11"/>
  <c r="N20" i="11"/>
  <c r="K20" i="11"/>
  <c r="H20" i="11"/>
  <c r="G20" i="11"/>
  <c r="F20" i="11"/>
  <c r="E20" i="11"/>
  <c r="D20" i="11"/>
  <c r="C20" i="11"/>
  <c r="AA19" i="11"/>
  <c r="Y19" i="11"/>
  <c r="X19" i="11"/>
  <c r="W19" i="11"/>
  <c r="Q19" i="11"/>
  <c r="N19" i="11"/>
  <c r="K19" i="11"/>
  <c r="H19" i="11"/>
  <c r="G19" i="11"/>
  <c r="F19" i="11"/>
  <c r="E19" i="11"/>
  <c r="D19" i="11"/>
  <c r="C19" i="11"/>
  <c r="AA18" i="11"/>
  <c r="Y18" i="11"/>
  <c r="X18" i="11"/>
  <c r="W18" i="11"/>
  <c r="Z18" i="11" s="1"/>
  <c r="Q18" i="11"/>
  <c r="N18" i="11"/>
  <c r="K18" i="11"/>
  <c r="H18" i="11"/>
  <c r="G18" i="11"/>
  <c r="F18" i="11"/>
  <c r="E18" i="11"/>
  <c r="D18" i="11"/>
  <c r="C18" i="11"/>
  <c r="AA17" i="11"/>
  <c r="Y17" i="11"/>
  <c r="X17" i="11"/>
  <c r="W17" i="11"/>
  <c r="Q17" i="11"/>
  <c r="N17" i="11"/>
  <c r="K17" i="11"/>
  <c r="H17" i="11"/>
  <c r="G17" i="11"/>
  <c r="F17" i="11"/>
  <c r="E17" i="11"/>
  <c r="D17" i="11"/>
  <c r="C17" i="11"/>
  <c r="AA16" i="11"/>
  <c r="Y16" i="11"/>
  <c r="X16" i="11"/>
  <c r="W16" i="11"/>
  <c r="Q16" i="11"/>
  <c r="N16" i="11"/>
  <c r="K16" i="11"/>
  <c r="H16" i="11"/>
  <c r="G16" i="11"/>
  <c r="F16" i="11"/>
  <c r="E16" i="11"/>
  <c r="D16" i="11"/>
  <c r="C16" i="11"/>
  <c r="AA15" i="11"/>
  <c r="Y15" i="11"/>
  <c r="X15" i="11"/>
  <c r="W15" i="11"/>
  <c r="Q15" i="11"/>
  <c r="N15" i="11"/>
  <c r="K15" i="11"/>
  <c r="H15" i="11"/>
  <c r="G15" i="11"/>
  <c r="F15" i="11"/>
  <c r="E15" i="11"/>
  <c r="D15" i="11"/>
  <c r="C15" i="11"/>
  <c r="AA14" i="11"/>
  <c r="Y14" i="11"/>
  <c r="X14" i="11"/>
  <c r="W14" i="11"/>
  <c r="Z14" i="11" s="1"/>
  <c r="Q14" i="11"/>
  <c r="N14" i="11"/>
  <c r="K14" i="11"/>
  <c r="H14" i="11"/>
  <c r="G14" i="11"/>
  <c r="F14" i="11"/>
  <c r="E14" i="11"/>
  <c r="D14" i="11"/>
  <c r="C14" i="11"/>
  <c r="AA13" i="11"/>
  <c r="Y13" i="11"/>
  <c r="X13" i="11"/>
  <c r="W13" i="11"/>
  <c r="Q13" i="11"/>
  <c r="N13" i="11"/>
  <c r="K13" i="11"/>
  <c r="H13" i="11"/>
  <c r="G13" i="11"/>
  <c r="F13" i="11"/>
  <c r="E13" i="11"/>
  <c r="D13" i="11"/>
  <c r="C13" i="11"/>
  <c r="AA12" i="11"/>
  <c r="Y12" i="11"/>
  <c r="X12" i="11"/>
  <c r="W12" i="11"/>
  <c r="Q12" i="11"/>
  <c r="N12" i="11"/>
  <c r="K12" i="11"/>
  <c r="H12" i="11"/>
  <c r="G12" i="11"/>
  <c r="F12" i="11"/>
  <c r="E12" i="11"/>
  <c r="D12" i="11"/>
  <c r="C12" i="11"/>
  <c r="AA11" i="11"/>
  <c r="Y11" i="11"/>
  <c r="X11" i="11"/>
  <c r="W11" i="11"/>
  <c r="Q11" i="11"/>
  <c r="N11" i="11"/>
  <c r="K11" i="11"/>
  <c r="H11" i="11"/>
  <c r="G11" i="11"/>
  <c r="F11" i="11"/>
  <c r="E11" i="11"/>
  <c r="D11" i="11"/>
  <c r="C11" i="11"/>
  <c r="Z25" i="11" l="1"/>
  <c r="Z44" i="11"/>
  <c r="Z27" i="11"/>
  <c r="Z35" i="11"/>
  <c r="Z65" i="11"/>
  <c r="T23" i="12"/>
  <c r="U23" i="12" s="1"/>
  <c r="V23" i="12" s="1"/>
  <c r="T18" i="12"/>
  <c r="U18" i="12" s="1"/>
  <c r="V18" i="12" s="1"/>
  <c r="AD18" i="12" s="1"/>
  <c r="AI18" i="12" s="1"/>
  <c r="T61" i="12"/>
  <c r="U61" i="12" s="1"/>
  <c r="V61" i="12" s="1"/>
  <c r="AB61" i="12" s="1"/>
  <c r="T50" i="12"/>
  <c r="U50" i="12" s="1"/>
  <c r="V50" i="12" s="1"/>
  <c r="T87" i="12"/>
  <c r="U87" i="12" s="1"/>
  <c r="V87" i="12" s="1"/>
  <c r="T62" i="12"/>
  <c r="U62" i="12" s="1"/>
  <c r="V62" i="12" s="1"/>
  <c r="Z78" i="11"/>
  <c r="T46" i="12"/>
  <c r="U46" i="12" s="1"/>
  <c r="V46" i="12" s="1"/>
  <c r="T69" i="12"/>
  <c r="U69" i="12" s="1"/>
  <c r="V69" i="12" s="1"/>
  <c r="T78" i="12"/>
  <c r="U78" i="12" s="1"/>
  <c r="V78" i="12" s="1"/>
  <c r="AD78" i="12" s="1"/>
  <c r="AI78" i="12" s="1"/>
  <c r="Q90" i="11"/>
  <c r="R20" i="11" s="1"/>
  <c r="S20" i="11" s="1"/>
  <c r="Z87" i="11"/>
  <c r="Z13" i="11"/>
  <c r="Z75" i="11"/>
  <c r="T65" i="12"/>
  <c r="U65" i="12" s="1"/>
  <c r="V65" i="12" s="1"/>
  <c r="Z15" i="11"/>
  <c r="Z31" i="11"/>
  <c r="Z39" i="11"/>
  <c r="Z72" i="11"/>
  <c r="Z77" i="11"/>
  <c r="Z85" i="11"/>
  <c r="T48" i="12"/>
  <c r="U48" i="12" s="1"/>
  <c r="V48" i="12" s="1"/>
  <c r="T44" i="12"/>
  <c r="U44" i="12" s="1"/>
  <c r="V44" i="12" s="1"/>
  <c r="T66" i="12"/>
  <c r="U66" i="12" s="1"/>
  <c r="V66" i="12" s="1"/>
  <c r="T63" i="12"/>
  <c r="U63" i="12" s="1"/>
  <c r="V63" i="12" s="1"/>
  <c r="T54" i="12"/>
  <c r="U54" i="12" s="1"/>
  <c r="V54" i="12" s="1"/>
  <c r="AD54" i="12" s="1"/>
  <c r="AI54" i="12" s="1"/>
  <c r="Z79" i="11"/>
  <c r="Z47" i="11"/>
  <c r="T13" i="12"/>
  <c r="U13" i="12" s="1"/>
  <c r="V13" i="12" s="1"/>
  <c r="T52" i="12"/>
  <c r="U52" i="12" s="1"/>
  <c r="V52" i="12" s="1"/>
  <c r="Z45" i="11"/>
  <c r="Z48" i="11"/>
  <c r="Z59" i="11"/>
  <c r="Z62" i="11"/>
  <c r="Z73" i="11"/>
  <c r="T26" i="12"/>
  <c r="U26" i="12" s="1"/>
  <c r="V26" i="12" s="1"/>
  <c r="AD26" i="12" s="1"/>
  <c r="AI26" i="12" s="1"/>
  <c r="T27" i="12"/>
  <c r="U27" i="12" s="1"/>
  <c r="V27" i="12" s="1"/>
  <c r="AC27" i="12" s="1"/>
  <c r="AG27" i="12" s="1"/>
  <c r="T82" i="12"/>
  <c r="U82" i="12" s="1"/>
  <c r="V82" i="12" s="1"/>
  <c r="AB82" i="12" s="1"/>
  <c r="T79" i="12"/>
  <c r="U79" i="12" s="1"/>
  <c r="V79" i="12" s="1"/>
  <c r="AC79" i="12" s="1"/>
  <c r="T39" i="12"/>
  <c r="U39" i="12" s="1"/>
  <c r="V39" i="12" s="1"/>
  <c r="T80" i="12"/>
  <c r="U80" i="12" s="1"/>
  <c r="V80" i="12" s="1"/>
  <c r="AC80" i="12" s="1"/>
  <c r="AG80" i="12" s="1"/>
  <c r="Y90" i="11"/>
  <c r="Z16" i="11"/>
  <c r="Z30" i="11"/>
  <c r="Z67" i="11"/>
  <c r="Z70" i="11"/>
  <c r="Z84" i="11"/>
  <c r="T30" i="12"/>
  <c r="U30" i="12" s="1"/>
  <c r="V30" i="12" s="1"/>
  <c r="T47" i="12"/>
  <c r="U47" i="12" s="1"/>
  <c r="V47" i="12" s="1"/>
  <c r="AC47" i="12" s="1"/>
  <c r="AG47" i="12" s="1"/>
  <c r="Z19" i="11"/>
  <c r="Z21" i="11"/>
  <c r="Z24" i="11"/>
  <c r="Z33" i="11"/>
  <c r="Z36" i="11"/>
  <c r="Z50" i="11"/>
  <c r="Z81" i="11"/>
  <c r="Z12" i="11"/>
  <c r="Z58" i="11"/>
  <c r="Z64" i="11"/>
  <c r="AE81" i="12"/>
  <c r="T70" i="12"/>
  <c r="U70" i="12" s="1"/>
  <c r="V70" i="12" s="1"/>
  <c r="Z26" i="11"/>
  <c r="Z32" i="11"/>
  <c r="Z41" i="11"/>
  <c r="Z66" i="11"/>
  <c r="Z83" i="11"/>
  <c r="Z86" i="11"/>
  <c r="T59" i="12"/>
  <c r="U59" i="12" s="1"/>
  <c r="V59" i="12" s="1"/>
  <c r="AC59" i="12" s="1"/>
  <c r="AG59" i="12" s="1"/>
  <c r="Z46" i="11"/>
  <c r="Z55" i="11"/>
  <c r="Z60" i="11"/>
  <c r="T51" i="12"/>
  <c r="U51" i="12" s="1"/>
  <c r="V51" i="12" s="1"/>
  <c r="AC51" i="12" s="1"/>
  <c r="AG51" i="12" s="1"/>
  <c r="Z17" i="11"/>
  <c r="Z34" i="11"/>
  <c r="Z57" i="11"/>
  <c r="Z68" i="11"/>
  <c r="Z22" i="11"/>
  <c r="Z51" i="11"/>
  <c r="Z54" i="11"/>
  <c r="Z71" i="11"/>
  <c r="Z76" i="11"/>
  <c r="Z88" i="11"/>
  <c r="J90" i="13"/>
  <c r="T11" i="13"/>
  <c r="AD47" i="12"/>
  <c r="AI47" i="12" s="1"/>
  <c r="AB47" i="12"/>
  <c r="AD33" i="12"/>
  <c r="AI33" i="12" s="1"/>
  <c r="AC33" i="12"/>
  <c r="AG33" i="12" s="1"/>
  <c r="AB33" i="12"/>
  <c r="AD62" i="12"/>
  <c r="AI62" i="12" s="1"/>
  <c r="AC62" i="12"/>
  <c r="AG62" i="12" s="1"/>
  <c r="AB62" i="12"/>
  <c r="AD39" i="12"/>
  <c r="AI39" i="12" s="1"/>
  <c r="AC39" i="12"/>
  <c r="AG39" i="12" s="1"/>
  <c r="AB39" i="12"/>
  <c r="AC65" i="12"/>
  <c r="AG65" i="12" s="1"/>
  <c r="AB65" i="12"/>
  <c r="AD65" i="12"/>
  <c r="AI65" i="12" s="1"/>
  <c r="AC29" i="12"/>
  <c r="AG29" i="12" s="1"/>
  <c r="AB29" i="12"/>
  <c r="AD29" i="12"/>
  <c r="AI29" i="12" s="1"/>
  <c r="AD51" i="12"/>
  <c r="AI51" i="12" s="1"/>
  <c r="AB51" i="12"/>
  <c r="AB80" i="12"/>
  <c r="AD80" i="12"/>
  <c r="AI80" i="12" s="1"/>
  <c r="AC61" i="12"/>
  <c r="AG61" i="12" s="1"/>
  <c r="AB72" i="12"/>
  <c r="AD72" i="12"/>
  <c r="AI72" i="12" s="1"/>
  <c r="AC72" i="12"/>
  <c r="AG72" i="12" s="1"/>
  <c r="T14" i="12"/>
  <c r="U14" i="12" s="1"/>
  <c r="V14" i="12" s="1"/>
  <c r="AD20" i="12"/>
  <c r="AI20" i="12" s="1"/>
  <c r="AC20" i="12"/>
  <c r="AG20" i="12" s="1"/>
  <c r="AB20" i="12"/>
  <c r="T53" i="12"/>
  <c r="U53" i="12" s="1"/>
  <c r="V53" i="12" s="1"/>
  <c r="T84" i="12"/>
  <c r="U84" i="12" s="1"/>
  <c r="V84" i="12" s="1"/>
  <c r="T88" i="12"/>
  <c r="U88" i="12" s="1"/>
  <c r="V88" i="12" s="1"/>
  <c r="T77" i="12"/>
  <c r="U77" i="12" s="1"/>
  <c r="V77" i="12" s="1"/>
  <c r="AD50" i="12"/>
  <c r="AI50" i="12" s="1"/>
  <c r="AC50" i="12"/>
  <c r="AG50" i="12" s="1"/>
  <c r="AB50" i="12"/>
  <c r="AD87" i="12"/>
  <c r="AI87" i="12" s="1"/>
  <c r="AC87" i="12"/>
  <c r="AG87" i="12" s="1"/>
  <c r="AB87" i="12"/>
  <c r="T31" i="12"/>
  <c r="U31" i="12" s="1"/>
  <c r="V31" i="12" s="1"/>
  <c r="AC23" i="12"/>
  <c r="AG23" i="12" s="1"/>
  <c r="AB23" i="12"/>
  <c r="AD23" i="12"/>
  <c r="AI23" i="12" s="1"/>
  <c r="T32" i="12"/>
  <c r="U32" i="12" s="1"/>
  <c r="V32" i="12" s="1"/>
  <c r="T22" i="12"/>
  <c r="U22" i="12" s="1"/>
  <c r="V22" i="12" s="1"/>
  <c r="T28" i="12"/>
  <c r="U28" i="12" s="1"/>
  <c r="V28" i="12" s="1"/>
  <c r="T36" i="12"/>
  <c r="U36" i="12" s="1"/>
  <c r="V36" i="12" s="1"/>
  <c r="T58" i="12"/>
  <c r="U58" i="12" s="1"/>
  <c r="V58" i="12" s="1"/>
  <c r="T55" i="12"/>
  <c r="U55" i="12" s="1"/>
  <c r="V55" i="12" s="1"/>
  <c r="T85" i="12"/>
  <c r="U85" i="12" s="1"/>
  <c r="V85" i="12" s="1"/>
  <c r="T35" i="12"/>
  <c r="U35" i="12" s="1"/>
  <c r="V35" i="12" s="1"/>
  <c r="T42" i="12"/>
  <c r="U42" i="12" s="1"/>
  <c r="V42" i="12" s="1"/>
  <c r="T25" i="12"/>
  <c r="U25" i="12" s="1"/>
  <c r="V25" i="12" s="1"/>
  <c r="AD60" i="12"/>
  <c r="AI60" i="12" s="1"/>
  <c r="AC60" i="12"/>
  <c r="AG60" i="12" s="1"/>
  <c r="AB60" i="12"/>
  <c r="AE60" i="12" s="1"/>
  <c r="AD46" i="12"/>
  <c r="AI46" i="12" s="1"/>
  <c r="AC46" i="12"/>
  <c r="AG46" i="12" s="1"/>
  <c r="AB46" i="12"/>
  <c r="AE46" i="12"/>
  <c r="T83" i="12"/>
  <c r="U83" i="12" s="1"/>
  <c r="V83" i="12" s="1"/>
  <c r="T40" i="12"/>
  <c r="U40" i="12" s="1"/>
  <c r="V40" i="12" s="1"/>
  <c r="AD48" i="12"/>
  <c r="AI48" i="12" s="1"/>
  <c r="AC48" i="12"/>
  <c r="AG48" i="12" s="1"/>
  <c r="AB48" i="12"/>
  <c r="AB44" i="12"/>
  <c r="AD44" i="12"/>
  <c r="AI44" i="12" s="1"/>
  <c r="AC44" i="12"/>
  <c r="AG44" i="12" s="1"/>
  <c r="AD66" i="12"/>
  <c r="AI66" i="12" s="1"/>
  <c r="AC66" i="12"/>
  <c r="AG66" i="12" s="1"/>
  <c r="AB66" i="12"/>
  <c r="AD63" i="12"/>
  <c r="AI63" i="12" s="1"/>
  <c r="AC63" i="12"/>
  <c r="AG63" i="12" s="1"/>
  <c r="AB63" i="12"/>
  <c r="T73" i="12"/>
  <c r="U73" i="12" s="1"/>
  <c r="V73" i="12" s="1"/>
  <c r="T16" i="12"/>
  <c r="U16" i="12" s="1"/>
  <c r="V16" i="12" s="1"/>
  <c r="T34" i="12"/>
  <c r="U34" i="12" s="1"/>
  <c r="V34" i="12" s="1"/>
  <c r="T15" i="12"/>
  <c r="U15" i="12" s="1"/>
  <c r="V15" i="12" s="1"/>
  <c r="AD69" i="12"/>
  <c r="AI69" i="12" s="1"/>
  <c r="AC69" i="12"/>
  <c r="AG69" i="12" s="1"/>
  <c r="AB69" i="12"/>
  <c r="T19" i="12"/>
  <c r="U19" i="12" s="1"/>
  <c r="V19" i="12" s="1"/>
  <c r="AB13" i="12"/>
  <c r="AD13" i="12"/>
  <c r="AI13" i="12" s="1"/>
  <c r="AC13" i="12"/>
  <c r="AG13" i="12" s="1"/>
  <c r="I90" i="12"/>
  <c r="J11" i="12"/>
  <c r="AB52" i="12"/>
  <c r="AD52" i="12"/>
  <c r="AI52" i="12" s="1"/>
  <c r="AC52" i="12"/>
  <c r="AG52" i="12" s="1"/>
  <c r="T74" i="12"/>
  <c r="U74" i="12" s="1"/>
  <c r="V74" i="12" s="1"/>
  <c r="T71" i="12"/>
  <c r="U71" i="12" s="1"/>
  <c r="V71" i="12" s="1"/>
  <c r="T57" i="12"/>
  <c r="U57" i="12" s="1"/>
  <c r="V57" i="12" s="1"/>
  <c r="R90" i="12"/>
  <c r="S11" i="12"/>
  <c r="S90" i="12" s="1"/>
  <c r="L90" i="12"/>
  <c r="M11" i="12"/>
  <c r="M90" i="12" s="1"/>
  <c r="AD38" i="12"/>
  <c r="AI38" i="12" s="1"/>
  <c r="AC38" i="12"/>
  <c r="AG38" i="12" s="1"/>
  <c r="AB38" i="12"/>
  <c r="AD49" i="12"/>
  <c r="AI49" i="12" s="1"/>
  <c r="AC49" i="12"/>
  <c r="AG49" i="12" s="1"/>
  <c r="AB49" i="12"/>
  <c r="AD17" i="12"/>
  <c r="AI17" i="12" s="1"/>
  <c r="AC17" i="12"/>
  <c r="AG17" i="12" s="1"/>
  <c r="AB17" i="12"/>
  <c r="AE17" i="12" s="1"/>
  <c r="AD21" i="12"/>
  <c r="AI21" i="12" s="1"/>
  <c r="AC21" i="12"/>
  <c r="AG21" i="12" s="1"/>
  <c r="AB21" i="12"/>
  <c r="AE21" i="12" s="1"/>
  <c r="AD27" i="12"/>
  <c r="AI27" i="12" s="1"/>
  <c r="AD76" i="12"/>
  <c r="AI76" i="12" s="1"/>
  <c r="AC76" i="12"/>
  <c r="AG76" i="12" s="1"/>
  <c r="AB76" i="12"/>
  <c r="AD82" i="12"/>
  <c r="AI82" i="12" s="1"/>
  <c r="AC82" i="12"/>
  <c r="AG82" i="12" s="1"/>
  <c r="AD79" i="12"/>
  <c r="AI79" i="12" s="1"/>
  <c r="AB79" i="12"/>
  <c r="T37" i="12"/>
  <c r="U37" i="12" s="1"/>
  <c r="V37" i="12" s="1"/>
  <c r="T75" i="12"/>
  <c r="U75" i="12" s="1"/>
  <c r="V75" i="12" s="1"/>
  <c r="AB64" i="12"/>
  <c r="AD64" i="12"/>
  <c r="AI64" i="12" s="1"/>
  <c r="AC64" i="12"/>
  <c r="AG64" i="12" s="1"/>
  <c r="AD70" i="12"/>
  <c r="AI70" i="12" s="1"/>
  <c r="AC70" i="12"/>
  <c r="AG70" i="12" s="1"/>
  <c r="AB70" i="12"/>
  <c r="AD12" i="12"/>
  <c r="AI12" i="12" s="1"/>
  <c r="AC12" i="12"/>
  <c r="AG12" i="12" s="1"/>
  <c r="AB12" i="12"/>
  <c r="AE12" i="12" s="1"/>
  <c r="T67" i="12"/>
  <c r="U67" i="12" s="1"/>
  <c r="V67" i="12" s="1"/>
  <c r="T24" i="12"/>
  <c r="U24" i="12" s="1"/>
  <c r="V24" i="12" s="1"/>
  <c r="AD30" i="12"/>
  <c r="AI30" i="12" s="1"/>
  <c r="AC30" i="12"/>
  <c r="AG30" i="12" s="1"/>
  <c r="AB30" i="12"/>
  <c r="T68" i="12"/>
  <c r="U68" i="12" s="1"/>
  <c r="V68" i="12" s="1"/>
  <c r="T43" i="12"/>
  <c r="U43" i="12" s="1"/>
  <c r="V43" i="12" s="1"/>
  <c r="T56" i="12"/>
  <c r="U56" i="12" s="1"/>
  <c r="V56" i="12" s="1"/>
  <c r="T86" i="12"/>
  <c r="U86" i="12" s="1"/>
  <c r="V86" i="12" s="1"/>
  <c r="T45" i="12"/>
  <c r="U45" i="12" s="1"/>
  <c r="V45" i="12" s="1"/>
  <c r="O90" i="12"/>
  <c r="P11" i="12"/>
  <c r="P90" i="12" s="1"/>
  <c r="T41" i="12"/>
  <c r="U41" i="12" s="1"/>
  <c r="V41" i="12" s="1"/>
  <c r="R15" i="11"/>
  <c r="S15" i="11" s="1"/>
  <c r="H90" i="11"/>
  <c r="I16" i="11" s="1"/>
  <c r="J16" i="11" s="1"/>
  <c r="X90" i="11"/>
  <c r="Z29" i="11"/>
  <c r="Z37" i="11"/>
  <c r="Z11" i="11"/>
  <c r="L38" i="11"/>
  <c r="M38" i="11" s="1"/>
  <c r="K90" i="11"/>
  <c r="L14" i="11" s="1"/>
  <c r="M14" i="11" s="1"/>
  <c r="AA90" i="11"/>
  <c r="O20" i="11"/>
  <c r="P20" i="11" s="1"/>
  <c r="L46" i="11"/>
  <c r="M46" i="11" s="1"/>
  <c r="L73" i="11"/>
  <c r="M73" i="11" s="1"/>
  <c r="R77" i="11"/>
  <c r="S77" i="11" s="1"/>
  <c r="L22" i="11"/>
  <c r="M22" i="11" s="1"/>
  <c r="L36" i="11"/>
  <c r="M36" i="11" s="1"/>
  <c r="Z40" i="11"/>
  <c r="R67" i="11"/>
  <c r="S67" i="11" s="1"/>
  <c r="E90" i="11"/>
  <c r="F96" i="11" s="1"/>
  <c r="L27" i="11"/>
  <c r="M27" i="11" s="1"/>
  <c r="L35" i="11"/>
  <c r="M35" i="11" s="1"/>
  <c r="I42" i="11"/>
  <c r="J42" i="11" s="1"/>
  <c r="L44" i="11"/>
  <c r="M44" i="11" s="1"/>
  <c r="L66" i="11"/>
  <c r="M66" i="11" s="1"/>
  <c r="N90" i="11"/>
  <c r="O15" i="11" s="1"/>
  <c r="P15" i="11" s="1"/>
  <c r="O27" i="11"/>
  <c r="P27" i="11" s="1"/>
  <c r="L42" i="11"/>
  <c r="M42" i="11" s="1"/>
  <c r="L43" i="11"/>
  <c r="M43" i="11" s="1"/>
  <c r="R88" i="11"/>
  <c r="S88" i="11" s="1"/>
  <c r="R62" i="11"/>
  <c r="S62" i="11" s="1"/>
  <c r="R26" i="11"/>
  <c r="S26" i="11" s="1"/>
  <c r="L58" i="11"/>
  <c r="M58" i="11" s="1"/>
  <c r="O11" i="11"/>
  <c r="W90" i="11"/>
  <c r="Z28" i="11"/>
  <c r="R32" i="11"/>
  <c r="S32" i="11" s="1"/>
  <c r="O43" i="11"/>
  <c r="P43" i="11" s="1"/>
  <c r="O44" i="11"/>
  <c r="P44" i="11" s="1"/>
  <c r="L49" i="11"/>
  <c r="M49" i="11" s="1"/>
  <c r="L65" i="11"/>
  <c r="M65" i="11" s="1"/>
  <c r="R69" i="11"/>
  <c r="S69" i="11" s="1"/>
  <c r="Z52" i="11"/>
  <c r="O57" i="11"/>
  <c r="P57" i="11" s="1"/>
  <c r="O65" i="11"/>
  <c r="P65" i="11" s="1"/>
  <c r="O66" i="11"/>
  <c r="P66" i="11" s="1"/>
  <c r="O73" i="11"/>
  <c r="P73" i="11" s="1"/>
  <c r="O74" i="11"/>
  <c r="P74" i="11" s="1"/>
  <c r="L81" i="11"/>
  <c r="M81" i="11" s="1"/>
  <c r="L82" i="11"/>
  <c r="M82" i="11" s="1"/>
  <c r="L56" i="11"/>
  <c r="M56" i="11" s="1"/>
  <c r="L64" i="11"/>
  <c r="M64" i="11" s="1"/>
  <c r="R66" i="11"/>
  <c r="S66" i="11" s="1"/>
  <c r="L72" i="11"/>
  <c r="M72" i="11" s="1"/>
  <c r="L80" i="11"/>
  <c r="M80" i="11" s="1"/>
  <c r="O82" i="11"/>
  <c r="P82" i="11" s="1"/>
  <c r="O56" i="11"/>
  <c r="P56" i="11" s="1"/>
  <c r="O64" i="11"/>
  <c r="P64" i="11" s="1"/>
  <c r="I71" i="11"/>
  <c r="J71" i="11" s="1"/>
  <c r="L88" i="11"/>
  <c r="M88" i="11" s="1"/>
  <c r="L50" i="11"/>
  <c r="M50" i="11" s="1"/>
  <c r="O51" i="11"/>
  <c r="P51" i="11" s="1"/>
  <c r="L54" i="11"/>
  <c r="M54" i="11" s="1"/>
  <c r="L55" i="11"/>
  <c r="M55" i="11" s="1"/>
  <c r="L62" i="11"/>
  <c r="M62" i="11" s="1"/>
  <c r="L63" i="11"/>
  <c r="M63" i="11" s="1"/>
  <c r="L71" i="11"/>
  <c r="M71" i="11" s="1"/>
  <c r="L79" i="11"/>
  <c r="M79" i="11" s="1"/>
  <c r="I86" i="11"/>
  <c r="J86" i="11" s="1"/>
  <c r="O88" i="11"/>
  <c r="P88" i="11" s="1"/>
  <c r="O63" i="11"/>
  <c r="P63" i="11" s="1"/>
  <c r="Z82" i="11"/>
  <c r="L87" i="11"/>
  <c r="M87" i="11" s="1"/>
  <c r="L84" i="11"/>
  <c r="M84" i="11" s="1"/>
  <c r="O49" i="11"/>
  <c r="P49" i="11" s="1"/>
  <c r="Z49" i="11"/>
  <c r="O59" i="11"/>
  <c r="P59" i="11" s="1"/>
  <c r="O67" i="11"/>
  <c r="P67" i="11" s="1"/>
  <c r="Y11" i="10"/>
  <c r="R65" i="11" l="1"/>
  <c r="S65" i="11" s="1"/>
  <c r="R55" i="11"/>
  <c r="S55" i="11" s="1"/>
  <c r="R53" i="11"/>
  <c r="S53" i="11" s="1"/>
  <c r="R24" i="11"/>
  <c r="S24" i="11" s="1"/>
  <c r="R42" i="11"/>
  <c r="S42" i="11" s="1"/>
  <c r="R78" i="11"/>
  <c r="S78" i="11" s="1"/>
  <c r="R63" i="11"/>
  <c r="S63" i="11" s="1"/>
  <c r="R61" i="11"/>
  <c r="S61" i="11" s="1"/>
  <c r="R43" i="11"/>
  <c r="S43" i="11" s="1"/>
  <c r="R30" i="11"/>
  <c r="S30" i="11" s="1"/>
  <c r="L18" i="11"/>
  <c r="M18" i="11" s="1"/>
  <c r="R58" i="11"/>
  <c r="S58" i="11" s="1"/>
  <c r="R39" i="11"/>
  <c r="S39" i="11" s="1"/>
  <c r="R86" i="11"/>
  <c r="S86" i="11" s="1"/>
  <c r="R71" i="11"/>
  <c r="S71" i="11" s="1"/>
  <c r="R68" i="11"/>
  <c r="S68" i="11" s="1"/>
  <c r="L30" i="11"/>
  <c r="M30" i="11" s="1"/>
  <c r="R38" i="11"/>
  <c r="S38" i="11" s="1"/>
  <c r="L57" i="11"/>
  <c r="M57" i="11" s="1"/>
  <c r="O47" i="11"/>
  <c r="P47" i="11" s="1"/>
  <c r="R14" i="11"/>
  <c r="S14" i="11" s="1"/>
  <c r="L17" i="11"/>
  <c r="M17" i="11" s="1"/>
  <c r="AE49" i="12"/>
  <c r="AE23" i="12"/>
  <c r="R12" i="11"/>
  <c r="S12" i="11" s="1"/>
  <c r="R70" i="11"/>
  <c r="S70" i="11" s="1"/>
  <c r="R48" i="11"/>
  <c r="S48" i="11" s="1"/>
  <c r="R35" i="11"/>
  <c r="S35" i="11" s="1"/>
  <c r="AE47" i="12"/>
  <c r="R79" i="11"/>
  <c r="S79" i="11" s="1"/>
  <c r="R76" i="11"/>
  <c r="S76" i="11" s="1"/>
  <c r="R29" i="11"/>
  <c r="S29" i="11" s="1"/>
  <c r="R75" i="11"/>
  <c r="S75" i="11" s="1"/>
  <c r="R22" i="11"/>
  <c r="S22" i="11" s="1"/>
  <c r="AC54" i="12"/>
  <c r="AG54" i="12" s="1"/>
  <c r="AB18" i="12"/>
  <c r="R27" i="11"/>
  <c r="S27" i="11" s="1"/>
  <c r="R64" i="11"/>
  <c r="S64" i="11" s="1"/>
  <c r="R40" i="11"/>
  <c r="S40" i="11" s="1"/>
  <c r="R59" i="11"/>
  <c r="S59" i="11" s="1"/>
  <c r="AB54" i="12"/>
  <c r="AE54" i="12" s="1"/>
  <c r="AB26" i="12"/>
  <c r="AC18" i="12"/>
  <c r="AG18" i="12" s="1"/>
  <c r="AB78" i="12"/>
  <c r="R19" i="11"/>
  <c r="S19" i="11" s="1"/>
  <c r="R34" i="11"/>
  <c r="S34" i="11" s="1"/>
  <c r="R52" i="11"/>
  <c r="S52" i="11" s="1"/>
  <c r="AE64" i="12"/>
  <c r="AD61" i="12"/>
  <c r="AI61" i="12" s="1"/>
  <c r="R82" i="11"/>
  <c r="S82" i="11" s="1"/>
  <c r="R57" i="11"/>
  <c r="S57" i="11" s="1"/>
  <c r="R51" i="11"/>
  <c r="S51" i="11" s="1"/>
  <c r="R74" i="11"/>
  <c r="S74" i="11" s="1"/>
  <c r="R33" i="11"/>
  <c r="S33" i="11" s="1"/>
  <c r="R87" i="11"/>
  <c r="S87" i="11" s="1"/>
  <c r="R31" i="11"/>
  <c r="S31" i="11" s="1"/>
  <c r="R17" i="11"/>
  <c r="S17" i="11" s="1"/>
  <c r="R56" i="11"/>
  <c r="S56" i="11" s="1"/>
  <c r="O80" i="11"/>
  <c r="P80" i="11" s="1"/>
  <c r="R73" i="11"/>
  <c r="S73" i="11" s="1"/>
  <c r="R83" i="11"/>
  <c r="S83" i="11" s="1"/>
  <c r="R37" i="11"/>
  <c r="S37" i="11" s="1"/>
  <c r="O39" i="11"/>
  <c r="P39" i="11" s="1"/>
  <c r="R41" i="11"/>
  <c r="S41" i="11" s="1"/>
  <c r="R72" i="11"/>
  <c r="S72" i="11" s="1"/>
  <c r="R84" i="11"/>
  <c r="S84" i="11" s="1"/>
  <c r="R60" i="11"/>
  <c r="S60" i="11" s="1"/>
  <c r="R18" i="11"/>
  <c r="S18" i="11" s="1"/>
  <c r="R13" i="11"/>
  <c r="S13" i="11" s="1"/>
  <c r="R28" i="11"/>
  <c r="S28" i="11" s="1"/>
  <c r="R23" i="11"/>
  <c r="S23" i="11" s="1"/>
  <c r="R45" i="11"/>
  <c r="S45" i="11" s="1"/>
  <c r="AB27" i="12"/>
  <c r="AC26" i="12"/>
  <c r="AG26" i="12" s="1"/>
  <c r="AE66" i="12"/>
  <c r="AD59" i="12"/>
  <c r="AI59" i="12" s="1"/>
  <c r="AC78" i="12"/>
  <c r="AG78" i="12" s="1"/>
  <c r="R50" i="11"/>
  <c r="S50" i="11" s="1"/>
  <c r="R47" i="11"/>
  <c r="S47" i="11" s="1"/>
  <c r="R81" i="11"/>
  <c r="S81" i="11" s="1"/>
  <c r="O72" i="11"/>
  <c r="P72" i="11" s="1"/>
  <c r="R49" i="11"/>
  <c r="S49" i="11" s="1"/>
  <c r="R36" i="11"/>
  <c r="S36" i="11" s="1"/>
  <c r="R85" i="11"/>
  <c r="S85" i="11" s="1"/>
  <c r="R54" i="11"/>
  <c r="S54" i="11" s="1"/>
  <c r="R80" i="11"/>
  <c r="S80" i="11" s="1"/>
  <c r="R46" i="11"/>
  <c r="S46" i="11" s="1"/>
  <c r="R11" i="11"/>
  <c r="R25" i="11"/>
  <c r="S25" i="11" s="1"/>
  <c r="R21" i="11"/>
  <c r="S21" i="11" s="1"/>
  <c r="R44" i="11"/>
  <c r="S44" i="11" s="1"/>
  <c r="AE13" i="12"/>
  <c r="AE82" i="12"/>
  <c r="R16" i="11"/>
  <c r="S16" i="11" s="1"/>
  <c r="AG79" i="12"/>
  <c r="AE79" i="12"/>
  <c r="I64" i="11"/>
  <c r="J64" i="11" s="1"/>
  <c r="AE27" i="12"/>
  <c r="AB59" i="12"/>
  <c r="AE59" i="12" s="1"/>
  <c r="AE65" i="12"/>
  <c r="AE62" i="12"/>
  <c r="AE44" i="12"/>
  <c r="O36" i="11"/>
  <c r="P36" i="11" s="1"/>
  <c r="O75" i="11"/>
  <c r="P75" i="11" s="1"/>
  <c r="I62" i="11"/>
  <c r="J62" i="11" s="1"/>
  <c r="O58" i="11"/>
  <c r="P58" i="11" s="1"/>
  <c r="O35" i="11"/>
  <c r="P35" i="11" s="1"/>
  <c r="I25" i="11"/>
  <c r="J25" i="11" s="1"/>
  <c r="AE30" i="12"/>
  <c r="AE38" i="12"/>
  <c r="AE48" i="12"/>
  <c r="I65" i="11"/>
  <c r="J65" i="11" s="1"/>
  <c r="T65" i="11" s="1"/>
  <c r="U65" i="11" s="1"/>
  <c r="V65" i="11" s="1"/>
  <c r="AD65" i="11" s="1"/>
  <c r="AI65" i="11" s="1"/>
  <c r="I54" i="11"/>
  <c r="J54" i="11" s="1"/>
  <c r="I56" i="11"/>
  <c r="J56" i="11" s="1"/>
  <c r="O37" i="11"/>
  <c r="P37" i="11" s="1"/>
  <c r="I29" i="11"/>
  <c r="J29" i="11" s="1"/>
  <c r="AE33" i="12"/>
  <c r="AE51" i="12"/>
  <c r="AE29" i="12"/>
  <c r="AE69" i="12"/>
  <c r="I57" i="11"/>
  <c r="J57" i="11" s="1"/>
  <c r="T57" i="11" s="1"/>
  <c r="U57" i="11" s="1"/>
  <c r="V57" i="11" s="1"/>
  <c r="AD57" i="11" s="1"/>
  <c r="AI57" i="11" s="1"/>
  <c r="O55" i="11"/>
  <c r="P55" i="11" s="1"/>
  <c r="I78" i="11"/>
  <c r="J78" i="11" s="1"/>
  <c r="O81" i="11"/>
  <c r="P81" i="11" s="1"/>
  <c r="I72" i="11"/>
  <c r="J72" i="11" s="1"/>
  <c r="O45" i="11"/>
  <c r="P45" i="11" s="1"/>
  <c r="L34" i="11"/>
  <c r="M34" i="11" s="1"/>
  <c r="I43" i="11"/>
  <c r="J43" i="11" s="1"/>
  <c r="L74" i="11"/>
  <c r="M74" i="11" s="1"/>
  <c r="I27" i="11"/>
  <c r="J27" i="11" s="1"/>
  <c r="T27" i="11" s="1"/>
  <c r="U27" i="11" s="1"/>
  <c r="V27" i="11" s="1"/>
  <c r="AD27" i="11" s="1"/>
  <c r="AI27" i="11" s="1"/>
  <c r="AE52" i="12"/>
  <c r="AE39" i="12"/>
  <c r="AE76" i="12"/>
  <c r="T90" i="13"/>
  <c r="AD25" i="12"/>
  <c r="AI25" i="12" s="1"/>
  <c r="AC25" i="12"/>
  <c r="AG25" i="12" s="1"/>
  <c r="AB25" i="12"/>
  <c r="AD56" i="12"/>
  <c r="AI56" i="12" s="1"/>
  <c r="AC56" i="12"/>
  <c r="AG56" i="12" s="1"/>
  <c r="AB56" i="12"/>
  <c r="AD67" i="12"/>
  <c r="AI67" i="12" s="1"/>
  <c r="AC67" i="12"/>
  <c r="AG67" i="12" s="1"/>
  <c r="AB67" i="12"/>
  <c r="AE70" i="12"/>
  <c r="AD19" i="12"/>
  <c r="AI19" i="12" s="1"/>
  <c r="AC19" i="12"/>
  <c r="AG19" i="12" s="1"/>
  <c r="AB19" i="12"/>
  <c r="AE18" i="12"/>
  <c r="AE63" i="12"/>
  <c r="AD42" i="12"/>
  <c r="AI42" i="12" s="1"/>
  <c r="AC42" i="12"/>
  <c r="AG42" i="12" s="1"/>
  <c r="AB42" i="12"/>
  <c r="AE42" i="12" s="1"/>
  <c r="AD32" i="12"/>
  <c r="AI32" i="12" s="1"/>
  <c r="AC32" i="12"/>
  <c r="AG32" i="12" s="1"/>
  <c r="AB32" i="12"/>
  <c r="AD84" i="12"/>
  <c r="AI84" i="12" s="1"/>
  <c r="AC84" i="12"/>
  <c r="AG84" i="12" s="1"/>
  <c r="AB84" i="12"/>
  <c r="AD43" i="12"/>
  <c r="AI43" i="12" s="1"/>
  <c r="AC43" i="12"/>
  <c r="AG43" i="12" s="1"/>
  <c r="AB43" i="12"/>
  <c r="AC15" i="12"/>
  <c r="AG15" i="12" s="1"/>
  <c r="AB15" i="12"/>
  <c r="AD15" i="12"/>
  <c r="AI15" i="12" s="1"/>
  <c r="AD35" i="12"/>
  <c r="AI35" i="12" s="1"/>
  <c r="AC35" i="12"/>
  <c r="AG35" i="12" s="1"/>
  <c r="AB35" i="12"/>
  <c r="AE87" i="12"/>
  <c r="AD53" i="12"/>
  <c r="AI53" i="12" s="1"/>
  <c r="AC53" i="12"/>
  <c r="AG53" i="12" s="1"/>
  <c r="AB53" i="12"/>
  <c r="AE53" i="12" s="1"/>
  <c r="AE72" i="12"/>
  <c r="AE80" i="12"/>
  <c r="AB22" i="12"/>
  <c r="AD22" i="12"/>
  <c r="AI22" i="12" s="1"/>
  <c r="AC22" i="12"/>
  <c r="AG22" i="12" s="1"/>
  <c r="AD68" i="12"/>
  <c r="AI68" i="12" s="1"/>
  <c r="AC68" i="12"/>
  <c r="AG68" i="12" s="1"/>
  <c r="AB68" i="12"/>
  <c r="J90" i="12"/>
  <c r="T11" i="12"/>
  <c r="AD34" i="12"/>
  <c r="AI34" i="12" s="1"/>
  <c r="AC34" i="12"/>
  <c r="AG34" i="12" s="1"/>
  <c r="AB34" i="12"/>
  <c r="AD85" i="12"/>
  <c r="AI85" i="12" s="1"/>
  <c r="AC85" i="12"/>
  <c r="AG85" i="12" s="1"/>
  <c r="AB85" i="12"/>
  <c r="AD24" i="12"/>
  <c r="AI24" i="12" s="1"/>
  <c r="AC24" i="12"/>
  <c r="AG24" i="12" s="1"/>
  <c r="AB24" i="12"/>
  <c r="AE24" i="12" s="1"/>
  <c r="AD41" i="12"/>
  <c r="AI41" i="12" s="1"/>
  <c r="AC41" i="12"/>
  <c r="AG41" i="12" s="1"/>
  <c r="AB41" i="12"/>
  <c r="AB57" i="12"/>
  <c r="AD57" i="12"/>
  <c r="AI57" i="12" s="1"/>
  <c r="AC57" i="12"/>
  <c r="AG57" i="12" s="1"/>
  <c r="AD16" i="12"/>
  <c r="AI16" i="12" s="1"/>
  <c r="AC16" i="12"/>
  <c r="AG16" i="12" s="1"/>
  <c r="AB16" i="12"/>
  <c r="AD55" i="12"/>
  <c r="AI55" i="12" s="1"/>
  <c r="AC55" i="12"/>
  <c r="AG55" i="12" s="1"/>
  <c r="AB55" i="12"/>
  <c r="AD71" i="12"/>
  <c r="AI71" i="12" s="1"/>
  <c r="AC71" i="12"/>
  <c r="AG71" i="12" s="1"/>
  <c r="AB71" i="12"/>
  <c r="AC73" i="12"/>
  <c r="AG73" i="12" s="1"/>
  <c r="AB73" i="12"/>
  <c r="AD73" i="12"/>
  <c r="AI73" i="12" s="1"/>
  <c r="AC58" i="12"/>
  <c r="AG58" i="12" s="1"/>
  <c r="AB58" i="12"/>
  <c r="AD58" i="12"/>
  <c r="AI58" i="12" s="1"/>
  <c r="AD75" i="12"/>
  <c r="AI75" i="12" s="1"/>
  <c r="AC75" i="12"/>
  <c r="AG75" i="12" s="1"/>
  <c r="AB75" i="12"/>
  <c r="AE75" i="12" s="1"/>
  <c r="AD74" i="12"/>
  <c r="AI74" i="12" s="1"/>
  <c r="AC74" i="12"/>
  <c r="AG74" i="12" s="1"/>
  <c r="AB74" i="12"/>
  <c r="AD40" i="12"/>
  <c r="AI40" i="12" s="1"/>
  <c r="AC40" i="12"/>
  <c r="AG40" i="12" s="1"/>
  <c r="AB40" i="12"/>
  <c r="AB36" i="12"/>
  <c r="AD36" i="12"/>
  <c r="AI36" i="12" s="1"/>
  <c r="AC36" i="12"/>
  <c r="AG36" i="12" s="1"/>
  <c r="AD31" i="12"/>
  <c r="AI31" i="12" s="1"/>
  <c r="AC31" i="12"/>
  <c r="AG31" i="12" s="1"/>
  <c r="AB31" i="12"/>
  <c r="AE31" i="12" s="1"/>
  <c r="AE50" i="12"/>
  <c r="AE20" i="12"/>
  <c r="AD86" i="12"/>
  <c r="AI86" i="12" s="1"/>
  <c r="AC86" i="12"/>
  <c r="AG86" i="12" s="1"/>
  <c r="AB86" i="12"/>
  <c r="AB88" i="12"/>
  <c r="AD88" i="12"/>
  <c r="AI88" i="12" s="1"/>
  <c r="AC88" i="12"/>
  <c r="AG88" i="12" s="1"/>
  <c r="AC45" i="12"/>
  <c r="AG45" i="12" s="1"/>
  <c r="AB45" i="12"/>
  <c r="AD45" i="12"/>
  <c r="AI45" i="12" s="1"/>
  <c r="AC37" i="12"/>
  <c r="AG37" i="12" s="1"/>
  <c r="AB37" i="12"/>
  <c r="AD37" i="12"/>
  <c r="AI37" i="12" s="1"/>
  <c r="AD83" i="12"/>
  <c r="AI83" i="12" s="1"/>
  <c r="AC83" i="12"/>
  <c r="AG83" i="12" s="1"/>
  <c r="AB83" i="12"/>
  <c r="AB28" i="12"/>
  <c r="AD28" i="12"/>
  <c r="AI28" i="12" s="1"/>
  <c r="AC28" i="12"/>
  <c r="AG28" i="12" s="1"/>
  <c r="AD77" i="12"/>
  <c r="AI77" i="12" s="1"/>
  <c r="AC77" i="12"/>
  <c r="AG77" i="12" s="1"/>
  <c r="AB77" i="12"/>
  <c r="AB14" i="12"/>
  <c r="AC14" i="12"/>
  <c r="AG14" i="12" s="1"/>
  <c r="AD14" i="12"/>
  <c r="AI14" i="12" s="1"/>
  <c r="T56" i="11"/>
  <c r="U56" i="11" s="1"/>
  <c r="V56" i="11" s="1"/>
  <c r="AD56" i="11" s="1"/>
  <c r="AI56" i="11" s="1"/>
  <c r="T43" i="11"/>
  <c r="U43" i="11" s="1"/>
  <c r="V43" i="11" s="1"/>
  <c r="AD43" i="11" s="1"/>
  <c r="AI43" i="11" s="1"/>
  <c r="I70" i="11"/>
  <c r="J70" i="11" s="1"/>
  <c r="I53" i="11"/>
  <c r="J53" i="11" s="1"/>
  <c r="P11" i="11"/>
  <c r="I41" i="11"/>
  <c r="J41" i="11" s="1"/>
  <c r="I35" i="11"/>
  <c r="J35" i="11" s="1"/>
  <c r="T35" i="11" s="1"/>
  <c r="U35" i="11" s="1"/>
  <c r="V35" i="11" s="1"/>
  <c r="AD35" i="11" s="1"/>
  <c r="AI35" i="11" s="1"/>
  <c r="O28" i="11"/>
  <c r="P28" i="11" s="1"/>
  <c r="O23" i="11"/>
  <c r="P23" i="11" s="1"/>
  <c r="I21" i="11"/>
  <c r="J21" i="11" s="1"/>
  <c r="I37" i="11"/>
  <c r="J37" i="11" s="1"/>
  <c r="I26" i="11"/>
  <c r="J26" i="11" s="1"/>
  <c r="I73" i="11"/>
  <c r="J73" i="11" s="1"/>
  <c r="T73" i="11" s="1"/>
  <c r="U73" i="11" s="1"/>
  <c r="V73" i="11" s="1"/>
  <c r="AD73" i="11" s="1"/>
  <c r="AI73" i="11" s="1"/>
  <c r="I88" i="11"/>
  <c r="J88" i="11" s="1"/>
  <c r="T88" i="11" s="1"/>
  <c r="U88" i="11" s="1"/>
  <c r="V88" i="11" s="1"/>
  <c r="AD88" i="11" s="1"/>
  <c r="AI88" i="11" s="1"/>
  <c r="S11" i="11"/>
  <c r="I33" i="11"/>
  <c r="J33" i="11" s="1"/>
  <c r="L85" i="11"/>
  <c r="M85" i="11" s="1"/>
  <c r="L77" i="11"/>
  <c r="M77" i="11" s="1"/>
  <c r="L69" i="11"/>
  <c r="M69" i="11" s="1"/>
  <c r="L61" i="11"/>
  <c r="M61" i="11" s="1"/>
  <c r="L53" i="11"/>
  <c r="M53" i="11" s="1"/>
  <c r="L86" i="11"/>
  <c r="M86" i="11" s="1"/>
  <c r="L78" i="11"/>
  <c r="M78" i="11" s="1"/>
  <c r="L70" i="11"/>
  <c r="M70" i="11" s="1"/>
  <c r="L76" i="11"/>
  <c r="M76" i="11" s="1"/>
  <c r="L68" i="11"/>
  <c r="M68" i="11" s="1"/>
  <c r="L60" i="11"/>
  <c r="M60" i="11" s="1"/>
  <c r="L52" i="11"/>
  <c r="M52" i="11" s="1"/>
  <c r="L83" i="11"/>
  <c r="M83" i="11" s="1"/>
  <c r="L75" i="11"/>
  <c r="M75" i="11" s="1"/>
  <c r="L67" i="11"/>
  <c r="M67" i="11" s="1"/>
  <c r="L59" i="11"/>
  <c r="M59" i="11" s="1"/>
  <c r="L47" i="11"/>
  <c r="M47" i="11" s="1"/>
  <c r="L39" i="11"/>
  <c r="M39" i="11" s="1"/>
  <c r="L45" i="11"/>
  <c r="M45" i="11" s="1"/>
  <c r="L37" i="11"/>
  <c r="M37" i="11" s="1"/>
  <c r="L51" i="11"/>
  <c r="M51" i="11" s="1"/>
  <c r="L48" i="11"/>
  <c r="M48" i="11" s="1"/>
  <c r="L40" i="11"/>
  <c r="M40" i="11" s="1"/>
  <c r="L32" i="11"/>
  <c r="M32" i="11" s="1"/>
  <c r="L24" i="11"/>
  <c r="M24" i="11" s="1"/>
  <c r="L41" i="11"/>
  <c r="M41" i="11" s="1"/>
  <c r="L31" i="11"/>
  <c r="M31" i="11" s="1"/>
  <c r="L25" i="11"/>
  <c r="M25" i="11" s="1"/>
  <c r="L23" i="11"/>
  <c r="M23" i="11" s="1"/>
  <c r="L20" i="11"/>
  <c r="M20" i="11" s="1"/>
  <c r="L21" i="11"/>
  <c r="M21" i="11" s="1"/>
  <c r="L33" i="11"/>
  <c r="M33" i="11" s="1"/>
  <c r="L16" i="11"/>
  <c r="M16" i="11" s="1"/>
  <c r="L19" i="11"/>
  <c r="M19" i="11" s="1"/>
  <c r="L11" i="11"/>
  <c r="L12" i="11"/>
  <c r="M12" i="11" s="1"/>
  <c r="L29" i="11"/>
  <c r="M29" i="11" s="1"/>
  <c r="L15" i="11"/>
  <c r="M15" i="11" s="1"/>
  <c r="L13" i="11"/>
  <c r="M13" i="11" s="1"/>
  <c r="O18" i="11"/>
  <c r="P18" i="11" s="1"/>
  <c r="AC57" i="11"/>
  <c r="AB57" i="11"/>
  <c r="T72" i="11"/>
  <c r="U72" i="11" s="1"/>
  <c r="V72" i="11" s="1"/>
  <c r="AD72" i="11" s="1"/>
  <c r="AI72" i="11" s="1"/>
  <c r="I63" i="11"/>
  <c r="J63" i="11" s="1"/>
  <c r="O29" i="11"/>
  <c r="P29" i="11" s="1"/>
  <c r="T29" i="11" s="1"/>
  <c r="U29" i="11" s="1"/>
  <c r="V29" i="11" s="1"/>
  <c r="AD29" i="11" s="1"/>
  <c r="AI29" i="11" s="1"/>
  <c r="O31" i="11"/>
  <c r="P31" i="11" s="1"/>
  <c r="O21" i="11"/>
  <c r="P21" i="11" s="1"/>
  <c r="I13" i="11"/>
  <c r="J13" i="11" s="1"/>
  <c r="AC65" i="11"/>
  <c r="AG65" i="11" s="1"/>
  <c r="AB65" i="11"/>
  <c r="AE65" i="11" s="1"/>
  <c r="I87" i="11"/>
  <c r="J87" i="11" s="1"/>
  <c r="I79" i="11"/>
  <c r="J79" i="11" s="1"/>
  <c r="I61" i="11"/>
  <c r="J61" i="11" s="1"/>
  <c r="I80" i="11"/>
  <c r="J80" i="11" s="1"/>
  <c r="O83" i="11"/>
  <c r="P83" i="11" s="1"/>
  <c r="O86" i="11"/>
  <c r="P86" i="11" s="1"/>
  <c r="O78" i="11"/>
  <c r="P78" i="11" s="1"/>
  <c r="O70" i="11"/>
  <c r="P70" i="11" s="1"/>
  <c r="O62" i="11"/>
  <c r="P62" i="11" s="1"/>
  <c r="T62" i="11" s="1"/>
  <c r="U62" i="11" s="1"/>
  <c r="V62" i="11" s="1"/>
  <c r="AD62" i="11" s="1"/>
  <c r="AI62" i="11" s="1"/>
  <c r="O54" i="11"/>
  <c r="P54" i="11" s="1"/>
  <c r="O87" i="11"/>
  <c r="P87" i="11" s="1"/>
  <c r="O79" i="11"/>
  <c r="P79" i="11" s="1"/>
  <c r="O71" i="11"/>
  <c r="P71" i="11" s="1"/>
  <c r="O50" i="11"/>
  <c r="P50" i="11" s="1"/>
  <c r="O85" i="11"/>
  <c r="P85" i="11" s="1"/>
  <c r="O77" i="11"/>
  <c r="P77" i="11" s="1"/>
  <c r="O69" i="11"/>
  <c r="P69" i="11" s="1"/>
  <c r="O61" i="11"/>
  <c r="P61" i="11" s="1"/>
  <c r="O53" i="11"/>
  <c r="P53" i="11" s="1"/>
  <c r="O76" i="11"/>
  <c r="P76" i="11" s="1"/>
  <c r="O68" i="11"/>
  <c r="P68" i="11" s="1"/>
  <c r="O60" i="11"/>
  <c r="P60" i="11" s="1"/>
  <c r="O52" i="11"/>
  <c r="P52" i="11" s="1"/>
  <c r="O48" i="11"/>
  <c r="P48" i="11" s="1"/>
  <c r="O40" i="11"/>
  <c r="P40" i="11" s="1"/>
  <c r="O46" i="11"/>
  <c r="P46" i="11" s="1"/>
  <c r="O38" i="11"/>
  <c r="P38" i="11" s="1"/>
  <c r="O41" i="11"/>
  <c r="P41" i="11" s="1"/>
  <c r="O33" i="11"/>
  <c r="P33" i="11" s="1"/>
  <c r="O25" i="11"/>
  <c r="P25" i="11" s="1"/>
  <c r="O34" i="11"/>
  <c r="P34" i="11" s="1"/>
  <c r="O30" i="11"/>
  <c r="P30" i="11" s="1"/>
  <c r="O14" i="11"/>
  <c r="P14" i="11" s="1"/>
  <c r="O32" i="11"/>
  <c r="P32" i="11" s="1"/>
  <c r="O24" i="11"/>
  <c r="P24" i="11" s="1"/>
  <c r="O22" i="11"/>
  <c r="P22" i="11" s="1"/>
  <c r="O17" i="11"/>
  <c r="P17" i="11" s="1"/>
  <c r="O26" i="11"/>
  <c r="P26" i="11" s="1"/>
  <c r="O12" i="11"/>
  <c r="P12" i="11" s="1"/>
  <c r="O13" i="11"/>
  <c r="P13" i="11" s="1"/>
  <c r="O84" i="11"/>
  <c r="P84" i="11" s="1"/>
  <c r="O42" i="11"/>
  <c r="P42" i="11" s="1"/>
  <c r="T42" i="11" s="1"/>
  <c r="U42" i="11" s="1"/>
  <c r="V42" i="11" s="1"/>
  <c r="AD42" i="11" s="1"/>
  <c r="AI42" i="11" s="1"/>
  <c r="O16" i="11"/>
  <c r="P16" i="11" s="1"/>
  <c r="I34" i="11"/>
  <c r="J34" i="11" s="1"/>
  <c r="L26" i="11"/>
  <c r="M26" i="11" s="1"/>
  <c r="Z90" i="11"/>
  <c r="I22" i="11"/>
  <c r="J22" i="11" s="1"/>
  <c r="AC27" i="11"/>
  <c r="AG27" i="11" s="1"/>
  <c r="I81" i="11"/>
  <c r="J81" i="11" s="1"/>
  <c r="I84" i="11"/>
  <c r="J84" i="11" s="1"/>
  <c r="I76" i="11"/>
  <c r="J76" i="11" s="1"/>
  <c r="I68" i="11"/>
  <c r="J68" i="11" s="1"/>
  <c r="I60" i="11"/>
  <c r="J60" i="11" s="1"/>
  <c r="T60" i="11" s="1"/>
  <c r="U60" i="11" s="1"/>
  <c r="V60" i="11" s="1"/>
  <c r="AD60" i="11" s="1"/>
  <c r="AI60" i="11" s="1"/>
  <c r="I85" i="11"/>
  <c r="J85" i="11" s="1"/>
  <c r="I77" i="11"/>
  <c r="J77" i="11" s="1"/>
  <c r="I69" i="11"/>
  <c r="J69" i="11" s="1"/>
  <c r="I83" i="11"/>
  <c r="J83" i="11" s="1"/>
  <c r="I75" i="11"/>
  <c r="J75" i="11" s="1"/>
  <c r="I67" i="11"/>
  <c r="J67" i="11" s="1"/>
  <c r="T67" i="11" s="1"/>
  <c r="U67" i="11" s="1"/>
  <c r="V67" i="11" s="1"/>
  <c r="AD67" i="11" s="1"/>
  <c r="AI67" i="11" s="1"/>
  <c r="I59" i="11"/>
  <c r="J59" i="11" s="1"/>
  <c r="I51" i="11"/>
  <c r="J51" i="11" s="1"/>
  <c r="I74" i="11"/>
  <c r="J74" i="11" s="1"/>
  <c r="T74" i="11" s="1"/>
  <c r="U74" i="11" s="1"/>
  <c r="V74" i="11" s="1"/>
  <c r="AD74" i="11" s="1"/>
  <c r="AI74" i="11" s="1"/>
  <c r="I66" i="11"/>
  <c r="J66" i="11" s="1"/>
  <c r="T66" i="11" s="1"/>
  <c r="U66" i="11" s="1"/>
  <c r="V66" i="11" s="1"/>
  <c r="AD66" i="11" s="1"/>
  <c r="AI66" i="11" s="1"/>
  <c r="I58" i="11"/>
  <c r="J58" i="11" s="1"/>
  <c r="T58" i="11" s="1"/>
  <c r="U58" i="11" s="1"/>
  <c r="V58" i="11" s="1"/>
  <c r="AD58" i="11" s="1"/>
  <c r="AI58" i="11" s="1"/>
  <c r="I46" i="11"/>
  <c r="J46" i="11" s="1"/>
  <c r="I38" i="11"/>
  <c r="J38" i="11" s="1"/>
  <c r="I52" i="11"/>
  <c r="J52" i="11" s="1"/>
  <c r="I44" i="11"/>
  <c r="J44" i="11" s="1"/>
  <c r="T44" i="11" s="1"/>
  <c r="U44" i="11" s="1"/>
  <c r="V44" i="11" s="1"/>
  <c r="AD44" i="11" s="1"/>
  <c r="AI44" i="11" s="1"/>
  <c r="I36" i="11"/>
  <c r="J36" i="11" s="1"/>
  <c r="T36" i="11" s="1"/>
  <c r="U36" i="11" s="1"/>
  <c r="V36" i="11" s="1"/>
  <c r="AD36" i="11" s="1"/>
  <c r="AI36" i="11" s="1"/>
  <c r="I50" i="11"/>
  <c r="J50" i="11" s="1"/>
  <c r="I49" i="11"/>
  <c r="J49" i="11" s="1"/>
  <c r="T49" i="11" s="1"/>
  <c r="U49" i="11" s="1"/>
  <c r="V49" i="11" s="1"/>
  <c r="AD49" i="11" s="1"/>
  <c r="AI49" i="11" s="1"/>
  <c r="I47" i="11"/>
  <c r="J47" i="11" s="1"/>
  <c r="I39" i="11"/>
  <c r="J39" i="11" s="1"/>
  <c r="I31" i="11"/>
  <c r="J31" i="11" s="1"/>
  <c r="T31" i="11" s="1"/>
  <c r="U31" i="11" s="1"/>
  <c r="V31" i="11" s="1"/>
  <c r="AD31" i="11" s="1"/>
  <c r="AI31" i="11" s="1"/>
  <c r="I23" i="11"/>
  <c r="J23" i="11" s="1"/>
  <c r="I28" i="11"/>
  <c r="J28" i="11" s="1"/>
  <c r="I20" i="11"/>
  <c r="J20" i="11" s="1"/>
  <c r="I11" i="11"/>
  <c r="I82" i="11"/>
  <c r="J82" i="11" s="1"/>
  <c r="T82" i="11" s="1"/>
  <c r="U82" i="11" s="1"/>
  <c r="V82" i="11" s="1"/>
  <c r="AD82" i="11" s="1"/>
  <c r="AI82" i="11" s="1"/>
  <c r="I15" i="11"/>
  <c r="J15" i="11" s="1"/>
  <c r="I30" i="11"/>
  <c r="J30" i="11" s="1"/>
  <c r="I18" i="11"/>
  <c r="J18" i="11" s="1"/>
  <c r="T18" i="11" s="1"/>
  <c r="U18" i="11" s="1"/>
  <c r="V18" i="11" s="1"/>
  <c r="AD18" i="11" s="1"/>
  <c r="AI18" i="11" s="1"/>
  <c r="I32" i="11"/>
  <c r="J32" i="11" s="1"/>
  <c r="I24" i="11"/>
  <c r="J24" i="11" s="1"/>
  <c r="I40" i="11"/>
  <c r="J40" i="11" s="1"/>
  <c r="I14" i="11"/>
  <c r="J14" i="11" s="1"/>
  <c r="I12" i="11"/>
  <c r="J12" i="11" s="1"/>
  <c r="I48" i="11"/>
  <c r="J48" i="11" s="1"/>
  <c r="I19" i="11"/>
  <c r="J19" i="11" s="1"/>
  <c r="I55" i="11"/>
  <c r="J55" i="11" s="1"/>
  <c r="T55" i="11" s="1"/>
  <c r="U55" i="11" s="1"/>
  <c r="V55" i="11" s="1"/>
  <c r="AD55" i="11" s="1"/>
  <c r="AI55" i="11" s="1"/>
  <c r="I45" i="11"/>
  <c r="J45" i="11" s="1"/>
  <c r="L28" i="11"/>
  <c r="M28" i="11" s="1"/>
  <c r="I17" i="11"/>
  <c r="J17" i="11" s="1"/>
  <c r="O19" i="11"/>
  <c r="P19" i="11" s="1"/>
  <c r="Y12" i="10"/>
  <c r="Y13" i="10"/>
  <c r="Y14" i="10"/>
  <c r="Y15" i="10"/>
  <c r="Y16" i="10"/>
  <c r="Y17" i="10"/>
  <c r="Y18" i="10"/>
  <c r="Y19" i="10"/>
  <c r="Y20" i="10"/>
  <c r="Y21" i="10"/>
  <c r="Y22" i="10"/>
  <c r="Y23" i="10"/>
  <c r="Y24" i="10"/>
  <c r="Y25" i="10"/>
  <c r="Y26" i="10"/>
  <c r="Y27" i="10"/>
  <c r="Y28" i="10"/>
  <c r="Y29" i="10"/>
  <c r="Y30" i="10"/>
  <c r="Y31" i="10"/>
  <c r="Y32" i="10"/>
  <c r="Y33" i="10"/>
  <c r="Y34" i="10"/>
  <c r="Y35" i="10"/>
  <c r="Y36" i="10"/>
  <c r="Y37" i="10"/>
  <c r="Y38" i="10"/>
  <c r="Y39" i="10"/>
  <c r="Y40" i="10"/>
  <c r="Y41" i="10"/>
  <c r="Y42" i="10"/>
  <c r="Y43" i="10"/>
  <c r="Y44" i="10"/>
  <c r="Y45" i="10"/>
  <c r="Y46" i="10"/>
  <c r="Y47" i="10"/>
  <c r="Y48" i="10"/>
  <c r="Y49" i="10"/>
  <c r="Y50" i="10"/>
  <c r="Y51" i="10"/>
  <c r="Y52" i="10"/>
  <c r="Y53" i="10"/>
  <c r="Y54" i="10"/>
  <c r="Y55" i="10"/>
  <c r="Y56" i="10"/>
  <c r="Y57" i="10"/>
  <c r="Y58" i="10"/>
  <c r="Y59" i="10"/>
  <c r="Y60" i="10"/>
  <c r="Y61" i="10"/>
  <c r="Y62" i="10"/>
  <c r="Y63" i="10"/>
  <c r="Y64" i="10"/>
  <c r="Y65" i="10"/>
  <c r="Y66" i="10"/>
  <c r="Y67" i="10"/>
  <c r="Y68" i="10"/>
  <c r="Y69" i="10"/>
  <c r="Y70" i="10"/>
  <c r="Y71" i="10"/>
  <c r="Y72" i="10"/>
  <c r="Y73" i="10"/>
  <c r="Y74" i="10"/>
  <c r="Y75" i="10"/>
  <c r="Y76" i="10"/>
  <c r="Y77" i="10"/>
  <c r="Y78" i="10"/>
  <c r="Y79" i="10"/>
  <c r="Y80" i="10"/>
  <c r="Y81" i="10"/>
  <c r="Y82" i="10"/>
  <c r="Y83" i="10"/>
  <c r="Y84" i="10"/>
  <c r="Y85" i="10"/>
  <c r="Y86" i="10"/>
  <c r="Y87" i="10"/>
  <c r="Y88" i="10"/>
  <c r="T46" i="11" l="1"/>
  <c r="U46" i="11" s="1"/>
  <c r="V46" i="11" s="1"/>
  <c r="AD46" i="11" s="1"/>
  <c r="AI46" i="11" s="1"/>
  <c r="T12" i="11"/>
  <c r="U12" i="11" s="1"/>
  <c r="V12" i="11" s="1"/>
  <c r="AD12" i="11" s="1"/>
  <c r="AI12" i="11" s="1"/>
  <c r="T78" i="11"/>
  <c r="U78" i="11" s="1"/>
  <c r="V78" i="11" s="1"/>
  <c r="AD78" i="11" s="1"/>
  <c r="AI78" i="11" s="1"/>
  <c r="T37" i="11"/>
  <c r="U37" i="11" s="1"/>
  <c r="V37" i="11" s="1"/>
  <c r="AD37" i="11" s="1"/>
  <c r="AI37" i="11" s="1"/>
  <c r="AE78" i="12"/>
  <c r="T16" i="11"/>
  <c r="U16" i="11" s="1"/>
  <c r="V16" i="11" s="1"/>
  <c r="AD16" i="11" s="1"/>
  <c r="AI16" i="11" s="1"/>
  <c r="AE37" i="12"/>
  <c r="T54" i="11"/>
  <c r="U54" i="11" s="1"/>
  <c r="V54" i="11" s="1"/>
  <c r="AD54" i="11" s="1"/>
  <c r="AI54" i="11" s="1"/>
  <c r="T81" i="11"/>
  <c r="U81" i="11" s="1"/>
  <c r="V81" i="11" s="1"/>
  <c r="AD81" i="11" s="1"/>
  <c r="AI81" i="11" s="1"/>
  <c r="AE14" i="12"/>
  <c r="T71" i="11"/>
  <c r="U71" i="11" s="1"/>
  <c r="V71" i="11" s="1"/>
  <c r="AD71" i="11" s="1"/>
  <c r="AI71" i="11" s="1"/>
  <c r="T64" i="11"/>
  <c r="U64" i="11" s="1"/>
  <c r="V64" i="11" s="1"/>
  <c r="AE26" i="12"/>
  <c r="T34" i="11"/>
  <c r="U34" i="11" s="1"/>
  <c r="V34" i="11" s="1"/>
  <c r="AD34" i="11" s="1"/>
  <c r="AI34" i="11" s="1"/>
  <c r="T80" i="11"/>
  <c r="U80" i="11" s="1"/>
  <c r="V80" i="11" s="1"/>
  <c r="AD80" i="11" s="1"/>
  <c r="AI80" i="11" s="1"/>
  <c r="S90" i="11"/>
  <c r="T63" i="11"/>
  <c r="U63" i="11" s="1"/>
  <c r="V63" i="11" s="1"/>
  <c r="AD63" i="11" s="1"/>
  <c r="AI63" i="11" s="1"/>
  <c r="T32" i="11"/>
  <c r="U32" i="11" s="1"/>
  <c r="V32" i="11" s="1"/>
  <c r="AD32" i="11" s="1"/>
  <c r="AI32" i="11" s="1"/>
  <c r="T52" i="11"/>
  <c r="U52" i="11" s="1"/>
  <c r="V52" i="11" s="1"/>
  <c r="AD52" i="11" s="1"/>
  <c r="AI52" i="11" s="1"/>
  <c r="T86" i="11"/>
  <c r="U86" i="11" s="1"/>
  <c r="V86" i="11" s="1"/>
  <c r="AD86" i="11" s="1"/>
  <c r="AI86" i="11" s="1"/>
  <c r="R90" i="11"/>
  <c r="AE61" i="12"/>
  <c r="T84" i="11"/>
  <c r="U84" i="11" s="1"/>
  <c r="V84" i="11" s="1"/>
  <c r="AD84" i="11" s="1"/>
  <c r="AI84" i="11" s="1"/>
  <c r="AE57" i="11"/>
  <c r="AG57" i="11"/>
  <c r="T30" i="11"/>
  <c r="U30" i="11" s="1"/>
  <c r="V30" i="11" s="1"/>
  <c r="AD30" i="11" s="1"/>
  <c r="AI30" i="11" s="1"/>
  <c r="T83" i="11"/>
  <c r="U83" i="11" s="1"/>
  <c r="V83" i="11" s="1"/>
  <c r="AD83" i="11" s="1"/>
  <c r="AI83" i="11" s="1"/>
  <c r="T47" i="11"/>
  <c r="U47" i="11" s="1"/>
  <c r="V47" i="11" s="1"/>
  <c r="AD47" i="11" s="1"/>
  <c r="AI47" i="11" s="1"/>
  <c r="T69" i="11"/>
  <c r="U69" i="11" s="1"/>
  <c r="V69" i="11" s="1"/>
  <c r="AD69" i="11" s="1"/>
  <c r="AI69" i="11" s="1"/>
  <c r="AB27" i="11"/>
  <c r="AE27" i="11" s="1"/>
  <c r="AB64" i="11"/>
  <c r="T14" i="11"/>
  <c r="U14" i="11" s="1"/>
  <c r="V14" i="11" s="1"/>
  <c r="AD14" i="11" s="1"/>
  <c r="AI14" i="11" s="1"/>
  <c r="AE84" i="12"/>
  <c r="AE25" i="12"/>
  <c r="T17" i="11"/>
  <c r="U17" i="11" s="1"/>
  <c r="V17" i="11" s="1"/>
  <c r="AD17" i="11" s="1"/>
  <c r="AI17" i="11" s="1"/>
  <c r="T51" i="11"/>
  <c r="U51" i="11" s="1"/>
  <c r="V51" i="11" s="1"/>
  <c r="AD51" i="11" s="1"/>
  <c r="AI51" i="11" s="1"/>
  <c r="AE36" i="12"/>
  <c r="AE41" i="12"/>
  <c r="T40" i="11"/>
  <c r="U40" i="11" s="1"/>
  <c r="V40" i="11" s="1"/>
  <c r="AD40" i="11" s="1"/>
  <c r="AI40" i="11" s="1"/>
  <c r="AE85" i="12"/>
  <c r="AE67" i="12"/>
  <c r="T45" i="11"/>
  <c r="U45" i="11" s="1"/>
  <c r="V45" i="11" s="1"/>
  <c r="AD45" i="11" s="1"/>
  <c r="AI45" i="11" s="1"/>
  <c r="T24" i="11"/>
  <c r="U24" i="11" s="1"/>
  <c r="V24" i="11" s="1"/>
  <c r="AD24" i="11" s="1"/>
  <c r="AI24" i="11" s="1"/>
  <c r="T28" i="11"/>
  <c r="U28" i="11" s="1"/>
  <c r="V28" i="11" s="1"/>
  <c r="AD28" i="11" s="1"/>
  <c r="AI28" i="11" s="1"/>
  <c r="T59" i="11"/>
  <c r="U59" i="11" s="1"/>
  <c r="V59" i="11" s="1"/>
  <c r="AD59" i="11" s="1"/>
  <c r="AI59" i="11" s="1"/>
  <c r="T68" i="11"/>
  <c r="U68" i="11" s="1"/>
  <c r="V68" i="11" s="1"/>
  <c r="AD68" i="11" s="1"/>
  <c r="AI68" i="11" s="1"/>
  <c r="T25" i="11"/>
  <c r="U25" i="11" s="1"/>
  <c r="V25" i="11" s="1"/>
  <c r="AD25" i="11" s="1"/>
  <c r="AI25" i="11" s="1"/>
  <c r="AE45" i="12"/>
  <c r="AE40" i="12"/>
  <c r="AE34" i="12"/>
  <c r="AE19" i="12"/>
  <c r="AE56" i="12"/>
  <c r="AE71" i="12"/>
  <c r="AE22" i="12"/>
  <c r="T19" i="11"/>
  <c r="U19" i="11" s="1"/>
  <c r="V19" i="11" s="1"/>
  <c r="AD19" i="11" s="1"/>
  <c r="AI19" i="11" s="1"/>
  <c r="T39" i="11"/>
  <c r="U39" i="11" s="1"/>
  <c r="V39" i="11" s="1"/>
  <c r="AD39" i="11" s="1"/>
  <c r="AI39" i="11" s="1"/>
  <c r="AE55" i="12"/>
  <c r="AE88" i="12"/>
  <c r="AE35" i="12"/>
  <c r="AE32" i="12"/>
  <c r="AE68" i="12"/>
  <c r="AE57" i="12"/>
  <c r="AE28" i="12"/>
  <c r="AE43" i="12"/>
  <c r="AE73" i="12"/>
  <c r="AE15" i="12"/>
  <c r="AE16" i="12"/>
  <c r="AE77" i="12"/>
  <c r="AE83" i="12"/>
  <c r="AE86" i="12"/>
  <c r="AE58" i="12"/>
  <c r="AE74" i="12"/>
  <c r="T90" i="12"/>
  <c r="U11" i="12"/>
  <c r="AB78" i="11"/>
  <c r="AC78" i="11"/>
  <c r="AB71" i="11"/>
  <c r="AE71" i="11" s="1"/>
  <c r="AC71" i="11"/>
  <c r="AG71" i="11" s="1"/>
  <c r="AC42" i="11"/>
  <c r="AG42" i="11" s="1"/>
  <c r="AB42" i="11"/>
  <c r="AE42" i="11" s="1"/>
  <c r="AC16" i="11"/>
  <c r="AG16" i="11" s="1"/>
  <c r="AB16" i="11"/>
  <c r="AE16" i="11"/>
  <c r="AB86" i="11"/>
  <c r="AC86" i="11"/>
  <c r="AC19" i="11"/>
  <c r="AC43" i="11"/>
  <c r="AG43" i="11" s="1"/>
  <c r="AB43" i="11"/>
  <c r="AE43" i="11" s="1"/>
  <c r="T48" i="11"/>
  <c r="U48" i="11" s="1"/>
  <c r="V48" i="11" s="1"/>
  <c r="AD48" i="11" s="1"/>
  <c r="AI48" i="11" s="1"/>
  <c r="T15" i="11"/>
  <c r="U15" i="11" s="1"/>
  <c r="V15" i="11" s="1"/>
  <c r="AD15" i="11" s="1"/>
  <c r="AI15" i="11" s="1"/>
  <c r="AC58" i="11"/>
  <c r="AB58" i="11"/>
  <c r="T61" i="11"/>
  <c r="U61" i="11" s="1"/>
  <c r="V61" i="11" s="1"/>
  <c r="AD61" i="11" s="1"/>
  <c r="AI61" i="11" s="1"/>
  <c r="T13" i="11"/>
  <c r="U13" i="11" s="1"/>
  <c r="V13" i="11" s="1"/>
  <c r="AD13" i="11" s="1"/>
  <c r="AI13" i="11" s="1"/>
  <c r="AC88" i="11"/>
  <c r="AB88" i="11"/>
  <c r="AC56" i="11"/>
  <c r="AB56" i="11"/>
  <c r="AC34" i="11"/>
  <c r="AG34" i="11" s="1"/>
  <c r="AB34" i="11"/>
  <c r="AE34" i="11" s="1"/>
  <c r="AB12" i="11"/>
  <c r="AC12" i="11"/>
  <c r="AG12" i="11" s="1"/>
  <c r="AC82" i="11"/>
  <c r="AG82" i="11" s="1"/>
  <c r="AB82" i="11"/>
  <c r="AE82" i="11"/>
  <c r="AC49" i="11"/>
  <c r="AB49" i="11"/>
  <c r="AC66" i="11"/>
  <c r="AG66" i="11" s="1"/>
  <c r="AB66" i="11"/>
  <c r="AE66" i="11" s="1"/>
  <c r="T77" i="11"/>
  <c r="U77" i="11" s="1"/>
  <c r="V77" i="11" s="1"/>
  <c r="AD77" i="11" s="1"/>
  <c r="AI77" i="11" s="1"/>
  <c r="T79" i="11"/>
  <c r="U79" i="11" s="1"/>
  <c r="V79" i="11" s="1"/>
  <c r="AD79" i="11" s="1"/>
  <c r="AI79" i="11" s="1"/>
  <c r="AC73" i="11"/>
  <c r="AG73" i="11" s="1"/>
  <c r="AB73" i="11"/>
  <c r="AC35" i="11"/>
  <c r="AG35" i="11" s="1"/>
  <c r="AB35" i="11"/>
  <c r="AE35" i="11" s="1"/>
  <c r="AC83" i="11"/>
  <c r="AG83" i="11" s="1"/>
  <c r="AB83" i="11"/>
  <c r="AE83" i="11" s="1"/>
  <c r="AC54" i="11"/>
  <c r="AG54" i="11" s="1"/>
  <c r="AC17" i="11"/>
  <c r="AG17" i="11" s="1"/>
  <c r="AC14" i="11"/>
  <c r="AG14" i="11" s="1"/>
  <c r="AB14" i="11"/>
  <c r="AE14" i="11" s="1"/>
  <c r="I90" i="11"/>
  <c r="J11" i="11"/>
  <c r="T50" i="11"/>
  <c r="U50" i="11" s="1"/>
  <c r="V50" i="11" s="1"/>
  <c r="AD50" i="11" s="1"/>
  <c r="AI50" i="11" s="1"/>
  <c r="AC74" i="11"/>
  <c r="AG74" i="11" s="1"/>
  <c r="AB74" i="11"/>
  <c r="T85" i="11"/>
  <c r="U85" i="11" s="1"/>
  <c r="V85" i="11" s="1"/>
  <c r="AD85" i="11" s="1"/>
  <c r="AI85" i="11" s="1"/>
  <c r="T87" i="11"/>
  <c r="U87" i="11" s="1"/>
  <c r="V87" i="11" s="1"/>
  <c r="AD87" i="11" s="1"/>
  <c r="AI87" i="11" s="1"/>
  <c r="L90" i="11"/>
  <c r="M11" i="11"/>
  <c r="M90" i="11" s="1"/>
  <c r="T26" i="11"/>
  <c r="U26" i="11" s="1"/>
  <c r="V26" i="11" s="1"/>
  <c r="AD26" i="11" s="1"/>
  <c r="AI26" i="11" s="1"/>
  <c r="T41" i="11"/>
  <c r="U41" i="11" s="1"/>
  <c r="V41" i="11" s="1"/>
  <c r="AD41" i="11" s="1"/>
  <c r="AI41" i="11" s="1"/>
  <c r="AC39" i="11"/>
  <c r="AG39" i="11" s="1"/>
  <c r="AB39" i="11"/>
  <c r="AB40" i="11"/>
  <c r="AB36" i="11"/>
  <c r="AC36" i="11"/>
  <c r="AC51" i="11"/>
  <c r="AG51" i="11" s="1"/>
  <c r="AB51" i="11"/>
  <c r="AC60" i="11"/>
  <c r="AG60" i="11" s="1"/>
  <c r="AB60" i="11"/>
  <c r="AB62" i="11"/>
  <c r="AC62" i="11"/>
  <c r="AC37" i="11"/>
  <c r="AG37" i="11" s="1"/>
  <c r="AB37" i="11"/>
  <c r="AE37" i="11" s="1"/>
  <c r="P90" i="11"/>
  <c r="AC81" i="11"/>
  <c r="AG81" i="11" s="1"/>
  <c r="AB81" i="11"/>
  <c r="AB45" i="11"/>
  <c r="T20" i="11"/>
  <c r="U20" i="11" s="1"/>
  <c r="V20" i="11" s="1"/>
  <c r="AD20" i="11" s="1"/>
  <c r="AI20" i="11" s="1"/>
  <c r="AB55" i="11"/>
  <c r="AC55" i="11"/>
  <c r="AG55" i="11" s="1"/>
  <c r="AB24" i="11"/>
  <c r="AB28" i="11"/>
  <c r="AC28" i="11"/>
  <c r="AG28" i="11" s="1"/>
  <c r="AB44" i="11"/>
  <c r="AC44" i="11"/>
  <c r="AG44" i="11" s="1"/>
  <c r="AC59" i="11"/>
  <c r="AG59" i="11" s="1"/>
  <c r="T22" i="11"/>
  <c r="U22" i="11" s="1"/>
  <c r="V22" i="11" s="1"/>
  <c r="AD22" i="11" s="1"/>
  <c r="AI22" i="11" s="1"/>
  <c r="AB63" i="11"/>
  <c r="AC63" i="11"/>
  <c r="AG63" i="11" s="1"/>
  <c r="T21" i="11"/>
  <c r="U21" i="11" s="1"/>
  <c r="V21" i="11" s="1"/>
  <c r="AD21" i="11" s="1"/>
  <c r="AI21" i="11" s="1"/>
  <c r="O90" i="11"/>
  <c r="AC46" i="11"/>
  <c r="AB46" i="11"/>
  <c r="AB32" i="11"/>
  <c r="AC32" i="11"/>
  <c r="AG32" i="11" s="1"/>
  <c r="AC52" i="11"/>
  <c r="AG52" i="11" s="1"/>
  <c r="AB52" i="11"/>
  <c r="AE52" i="11" s="1"/>
  <c r="AC67" i="11"/>
  <c r="AB67" i="11"/>
  <c r="T76" i="11"/>
  <c r="U76" i="11" s="1"/>
  <c r="V76" i="11" s="1"/>
  <c r="AD76" i="11" s="1"/>
  <c r="AI76" i="11" s="1"/>
  <c r="T33" i="11"/>
  <c r="U33" i="11" s="1"/>
  <c r="V33" i="11" s="1"/>
  <c r="AD33" i="11" s="1"/>
  <c r="AI33" i="11" s="1"/>
  <c r="T53" i="11"/>
  <c r="U53" i="11" s="1"/>
  <c r="V53" i="11" s="1"/>
  <c r="AD53" i="11" s="1"/>
  <c r="AI53" i="11" s="1"/>
  <c r="AC30" i="11"/>
  <c r="AG30" i="11" s="1"/>
  <c r="AB30" i="11"/>
  <c r="AC29" i="11"/>
  <c r="AG29" i="11" s="1"/>
  <c r="AB29" i="11"/>
  <c r="AE29" i="11" s="1"/>
  <c r="T23" i="11"/>
  <c r="U23" i="11" s="1"/>
  <c r="V23" i="11" s="1"/>
  <c r="AD23" i="11" s="1"/>
  <c r="AI23" i="11" s="1"/>
  <c r="AB18" i="11"/>
  <c r="AC18" i="11"/>
  <c r="AG18" i="11" s="1"/>
  <c r="AC31" i="11"/>
  <c r="AG31" i="11" s="1"/>
  <c r="AB31" i="11"/>
  <c r="T38" i="11"/>
  <c r="U38" i="11" s="1"/>
  <c r="V38" i="11" s="1"/>
  <c r="AD38" i="11" s="1"/>
  <c r="AI38" i="11" s="1"/>
  <c r="T75" i="11"/>
  <c r="U75" i="11" s="1"/>
  <c r="V75" i="11" s="1"/>
  <c r="AD75" i="11" s="1"/>
  <c r="AI75" i="11" s="1"/>
  <c r="AC84" i="11"/>
  <c r="AG84" i="11" s="1"/>
  <c r="AB84" i="11"/>
  <c r="AC72" i="11"/>
  <c r="AG72" i="11" s="1"/>
  <c r="AB72" i="11"/>
  <c r="AE72" i="11" s="1"/>
  <c r="T70" i="11"/>
  <c r="U70" i="11" s="1"/>
  <c r="V70" i="11" s="1"/>
  <c r="AD70" i="11" s="1"/>
  <c r="AI70" i="11" s="1"/>
  <c r="Z82" i="10"/>
  <c r="Z48" i="10"/>
  <c r="Z12" i="10"/>
  <c r="Z56" i="10"/>
  <c r="Z70" i="10"/>
  <c r="AA12" i="10"/>
  <c r="AA13" i="10"/>
  <c r="AA14" i="10"/>
  <c r="AA15" i="10"/>
  <c r="AA16" i="10"/>
  <c r="AA17" i="10"/>
  <c r="AA18" i="10"/>
  <c r="AA19" i="10"/>
  <c r="AA20" i="10"/>
  <c r="AA21" i="10"/>
  <c r="AA22" i="10"/>
  <c r="AA23" i="10"/>
  <c r="AA24" i="10"/>
  <c r="AA25" i="10"/>
  <c r="AA26" i="10"/>
  <c r="AA27" i="10"/>
  <c r="AA28" i="10"/>
  <c r="AA29" i="10"/>
  <c r="AA30" i="10"/>
  <c r="AA31" i="10"/>
  <c r="AA32" i="10"/>
  <c r="AA33" i="10"/>
  <c r="AA34" i="10"/>
  <c r="AA35" i="10"/>
  <c r="AA36" i="10"/>
  <c r="AA37" i="10"/>
  <c r="AA38" i="10"/>
  <c r="AA39" i="10"/>
  <c r="AA40" i="10"/>
  <c r="AA41" i="10"/>
  <c r="AA42" i="10"/>
  <c r="AA43" i="10"/>
  <c r="AA44" i="10"/>
  <c r="AA45" i="10"/>
  <c r="AA46" i="10"/>
  <c r="AA47" i="10"/>
  <c r="AA48" i="10"/>
  <c r="AA49" i="10"/>
  <c r="AA50" i="10"/>
  <c r="AA51" i="10"/>
  <c r="AA52" i="10"/>
  <c r="AA53" i="10"/>
  <c r="AA54" i="10"/>
  <c r="AA55" i="10"/>
  <c r="AA56" i="10"/>
  <c r="AA57" i="10"/>
  <c r="AA58" i="10"/>
  <c r="AA59" i="10"/>
  <c r="AA60" i="10"/>
  <c r="AA61" i="10"/>
  <c r="AA62" i="10"/>
  <c r="AA63" i="10"/>
  <c r="AA64" i="10"/>
  <c r="AA65" i="10"/>
  <c r="AA66" i="10"/>
  <c r="AA67" i="10"/>
  <c r="AA68" i="10"/>
  <c r="AA69" i="10"/>
  <c r="AA70" i="10"/>
  <c r="AA71" i="10"/>
  <c r="AA72" i="10"/>
  <c r="AA73" i="10"/>
  <c r="AA74" i="10"/>
  <c r="AA75" i="10"/>
  <c r="AA76" i="10"/>
  <c r="AA77" i="10"/>
  <c r="AA78" i="10"/>
  <c r="AA79" i="10"/>
  <c r="AA80" i="10"/>
  <c r="AA81" i="10"/>
  <c r="AA82" i="10"/>
  <c r="AA83" i="10"/>
  <c r="AA84" i="10"/>
  <c r="AA85" i="10"/>
  <c r="AA86" i="10"/>
  <c r="AA87" i="10"/>
  <c r="AA88" i="10"/>
  <c r="AA11" i="10"/>
  <c r="Z22" i="10"/>
  <c r="Z32" i="10"/>
  <c r="W12" i="10"/>
  <c r="X12" i="10"/>
  <c r="W13" i="10"/>
  <c r="X13" i="10"/>
  <c r="W14" i="10"/>
  <c r="Z14" i="10" s="1"/>
  <c r="X14" i="10"/>
  <c r="W15" i="10"/>
  <c r="X15" i="10"/>
  <c r="W16" i="10"/>
  <c r="Z16" i="10" s="1"/>
  <c r="X16" i="10"/>
  <c r="W17" i="10"/>
  <c r="X17" i="10"/>
  <c r="W18" i="10"/>
  <c r="X18" i="10"/>
  <c r="Z18" i="10" s="1"/>
  <c r="W19" i="10"/>
  <c r="X19" i="10"/>
  <c r="W20" i="10"/>
  <c r="Z20" i="10" s="1"/>
  <c r="X20" i="10"/>
  <c r="W21" i="10"/>
  <c r="X21" i="10"/>
  <c r="W22" i="10"/>
  <c r="X22" i="10"/>
  <c r="W23" i="10"/>
  <c r="Z23" i="10" s="1"/>
  <c r="X23" i="10"/>
  <c r="W24" i="10"/>
  <c r="X24" i="10"/>
  <c r="W25" i="10"/>
  <c r="X25" i="10"/>
  <c r="W26" i="10"/>
  <c r="Z26" i="10" s="1"/>
  <c r="X26" i="10"/>
  <c r="W27" i="10"/>
  <c r="X27" i="10"/>
  <c r="W28" i="10"/>
  <c r="Z28" i="10" s="1"/>
  <c r="X28" i="10"/>
  <c r="W29" i="10"/>
  <c r="X29" i="10"/>
  <c r="Z29" i="10" s="1"/>
  <c r="W30" i="10"/>
  <c r="X30" i="10"/>
  <c r="Z30" i="10" s="1"/>
  <c r="W31" i="10"/>
  <c r="Z31" i="10" s="1"/>
  <c r="X31" i="10"/>
  <c r="W32" i="10"/>
  <c r="X32" i="10"/>
  <c r="W33" i="10"/>
  <c r="X33" i="10"/>
  <c r="Z33" i="10" s="1"/>
  <c r="W34" i="10"/>
  <c r="X34" i="10"/>
  <c r="W35" i="10"/>
  <c r="Z35" i="10" s="1"/>
  <c r="X35" i="10"/>
  <c r="W36" i="10"/>
  <c r="Z36" i="10" s="1"/>
  <c r="X36" i="10"/>
  <c r="W37" i="10"/>
  <c r="X37" i="10"/>
  <c r="Z37" i="10" s="1"/>
  <c r="W38" i="10"/>
  <c r="X38" i="10"/>
  <c r="Z38" i="10" s="1"/>
  <c r="W39" i="10"/>
  <c r="Z39" i="10" s="1"/>
  <c r="X39" i="10"/>
  <c r="W40" i="10"/>
  <c r="Z40" i="10" s="1"/>
  <c r="X40" i="10"/>
  <c r="W41" i="10"/>
  <c r="X41" i="10"/>
  <c r="W42" i="10"/>
  <c r="X42" i="10"/>
  <c r="Z42" i="10" s="1"/>
  <c r="W43" i="10"/>
  <c r="X43" i="10"/>
  <c r="W44" i="10"/>
  <c r="X44" i="10"/>
  <c r="W45" i="10"/>
  <c r="X45" i="10"/>
  <c r="W46" i="10"/>
  <c r="X46" i="10"/>
  <c r="W47" i="10"/>
  <c r="Z47" i="10" s="1"/>
  <c r="X47" i="10"/>
  <c r="W48" i="10"/>
  <c r="X48" i="10"/>
  <c r="W49" i="10"/>
  <c r="X49" i="10"/>
  <c r="Z49" i="10" s="1"/>
  <c r="W50" i="10"/>
  <c r="X50" i="10"/>
  <c r="W51" i="10"/>
  <c r="Z51" i="10" s="1"/>
  <c r="X51" i="10"/>
  <c r="W52" i="10"/>
  <c r="Z52" i="10" s="1"/>
  <c r="X52" i="10"/>
  <c r="W53" i="10"/>
  <c r="X53" i="10"/>
  <c r="Z53" i="10" s="1"/>
  <c r="W54" i="10"/>
  <c r="Z54" i="10" s="1"/>
  <c r="X54" i="10"/>
  <c r="W55" i="10"/>
  <c r="Z55" i="10" s="1"/>
  <c r="X55" i="10"/>
  <c r="W56" i="10"/>
  <c r="X56" i="10"/>
  <c r="W57" i="10"/>
  <c r="X57" i="10"/>
  <c r="W58" i="10"/>
  <c r="Z58" i="10" s="1"/>
  <c r="X58" i="10"/>
  <c r="W59" i="10"/>
  <c r="X59" i="10"/>
  <c r="W60" i="10"/>
  <c r="Z60" i="10" s="1"/>
  <c r="X60" i="10"/>
  <c r="W61" i="10"/>
  <c r="X61" i="10"/>
  <c r="W62" i="10"/>
  <c r="X62" i="10"/>
  <c r="W63" i="10"/>
  <c r="Z63" i="10" s="1"/>
  <c r="X63" i="10"/>
  <c r="W64" i="10"/>
  <c r="Z64" i="10" s="1"/>
  <c r="X64" i="10"/>
  <c r="W65" i="10"/>
  <c r="X65" i="10"/>
  <c r="Z65" i="10" s="1"/>
  <c r="W66" i="10"/>
  <c r="Z66" i="10" s="1"/>
  <c r="X66" i="10"/>
  <c r="W67" i="10"/>
  <c r="Z67" i="10" s="1"/>
  <c r="X67" i="10"/>
  <c r="W68" i="10"/>
  <c r="Z68" i="10" s="1"/>
  <c r="X68" i="10"/>
  <c r="W69" i="10"/>
  <c r="X69" i="10"/>
  <c r="W70" i="10"/>
  <c r="X70" i="10"/>
  <c r="W71" i="10"/>
  <c r="Z71" i="10" s="1"/>
  <c r="X71" i="10"/>
  <c r="W72" i="10"/>
  <c r="Z72" i="10" s="1"/>
  <c r="X72" i="10"/>
  <c r="W73" i="10"/>
  <c r="X73" i="10"/>
  <c r="W74" i="10"/>
  <c r="Z74" i="10" s="1"/>
  <c r="X74" i="10"/>
  <c r="W75" i="10"/>
  <c r="Z75" i="10" s="1"/>
  <c r="X75" i="10"/>
  <c r="W76" i="10"/>
  <c r="Z76" i="10" s="1"/>
  <c r="X76" i="10"/>
  <c r="W77" i="10"/>
  <c r="X77" i="10"/>
  <c r="W78" i="10"/>
  <c r="Z78" i="10" s="1"/>
  <c r="X78" i="10"/>
  <c r="W79" i="10"/>
  <c r="Z79" i="10" s="1"/>
  <c r="X79" i="10"/>
  <c r="W80" i="10"/>
  <c r="Z80" i="10" s="1"/>
  <c r="X80" i="10"/>
  <c r="W81" i="10"/>
  <c r="X81" i="10"/>
  <c r="W82" i="10"/>
  <c r="X82" i="10"/>
  <c r="W83" i="10"/>
  <c r="Z83" i="10" s="1"/>
  <c r="X83" i="10"/>
  <c r="W84" i="10"/>
  <c r="Z84" i="10" s="1"/>
  <c r="X84" i="10"/>
  <c r="W85" i="10"/>
  <c r="X85" i="10"/>
  <c r="W86" i="10"/>
  <c r="Z86" i="10" s="1"/>
  <c r="X86" i="10"/>
  <c r="W87" i="10"/>
  <c r="Z87" i="10" s="1"/>
  <c r="X87" i="10"/>
  <c r="W88" i="10"/>
  <c r="Z88" i="10" s="1"/>
  <c r="X88" i="10"/>
  <c r="X11" i="10"/>
  <c r="W11" i="10"/>
  <c r="Z11" i="10" s="1"/>
  <c r="X90" i="10" l="1"/>
  <c r="Z81" i="10"/>
  <c r="Z25" i="10"/>
  <c r="AB54" i="11"/>
  <c r="AE54" i="11" s="1"/>
  <c r="Z61" i="10"/>
  <c r="Z44" i="10"/>
  <c r="Z24" i="10"/>
  <c r="Z85" i="10"/>
  <c r="Z45" i="10"/>
  <c r="Z17" i="10"/>
  <c r="AE51" i="11"/>
  <c r="Z77" i="10"/>
  <c r="Z57" i="10"/>
  <c r="Z13" i="10"/>
  <c r="Z59" i="10"/>
  <c r="Z43" i="10"/>
  <c r="Z27" i="10"/>
  <c r="Z19" i="10"/>
  <c r="Z15" i="10"/>
  <c r="Z90" i="10" s="1"/>
  <c r="AB80" i="11"/>
  <c r="AD64" i="11"/>
  <c r="AI64" i="11" s="1"/>
  <c r="AC64" i="11"/>
  <c r="Z73" i="10"/>
  <c r="Z21" i="10"/>
  <c r="AB68" i="11"/>
  <c r="AC80" i="11"/>
  <c r="AG80" i="11" s="1"/>
  <c r="Z69" i="10"/>
  <c r="AC68" i="11"/>
  <c r="AG68" i="11" s="1"/>
  <c r="Z41" i="10"/>
  <c r="Z62" i="10"/>
  <c r="Z50" i="10"/>
  <c r="Z46" i="10"/>
  <c r="Z34" i="10"/>
  <c r="AA90" i="10"/>
  <c r="AB59" i="11"/>
  <c r="AE59" i="11" s="1"/>
  <c r="AE84" i="11"/>
  <c r="AE46" i="11"/>
  <c r="AG46" i="11"/>
  <c r="AC24" i="11"/>
  <c r="AG24" i="11" s="1"/>
  <c r="AE81" i="11"/>
  <c r="AE39" i="11"/>
  <c r="AE74" i="11"/>
  <c r="AB17" i="11"/>
  <c r="AE88" i="11"/>
  <c r="AG88" i="11"/>
  <c r="AC47" i="11"/>
  <c r="AB19" i="11"/>
  <c r="AE19" i="11" s="1"/>
  <c r="AG19" i="11"/>
  <c r="AE67" i="11"/>
  <c r="AG67" i="11"/>
  <c r="AE17" i="11"/>
  <c r="AE12" i="11"/>
  <c r="AB25" i="11"/>
  <c r="AE30" i="11"/>
  <c r="AE44" i="11"/>
  <c r="AE55" i="11"/>
  <c r="AB69" i="11"/>
  <c r="AC25" i="11"/>
  <c r="AG25" i="11" s="1"/>
  <c r="AE31" i="11"/>
  <c r="AE63" i="11"/>
  <c r="AE36" i="11"/>
  <c r="AG36" i="11"/>
  <c r="AC69" i="11"/>
  <c r="AG69" i="11" s="1"/>
  <c r="AE86" i="11"/>
  <c r="AG86" i="11"/>
  <c r="AE62" i="11"/>
  <c r="AG62" i="11"/>
  <c r="AE49" i="11"/>
  <c r="AG49" i="11"/>
  <c r="W90" i="10"/>
  <c r="AE32" i="11"/>
  <c r="AE28" i="11"/>
  <c r="AE73" i="11"/>
  <c r="AE56" i="11"/>
  <c r="AG56" i="11"/>
  <c r="AE58" i="11"/>
  <c r="AG58" i="11"/>
  <c r="AE78" i="11"/>
  <c r="AG78" i="11"/>
  <c r="AE18" i="11"/>
  <c r="AC45" i="11"/>
  <c r="AE60" i="11"/>
  <c r="AC40" i="11"/>
  <c r="AG40" i="11" s="1"/>
  <c r="AB47" i="11"/>
  <c r="AF90" i="13"/>
  <c r="AG90" i="13"/>
  <c r="U90" i="12"/>
  <c r="F100" i="12" s="1"/>
  <c r="V11" i="12"/>
  <c r="AC33" i="11"/>
  <c r="AG33" i="11" s="1"/>
  <c r="AB33" i="11"/>
  <c r="AE33" i="11" s="1"/>
  <c r="AC22" i="11"/>
  <c r="AG22" i="11" s="1"/>
  <c r="AB22" i="11"/>
  <c r="AE22" i="11" s="1"/>
  <c r="AB26" i="11"/>
  <c r="AE26" i="11" s="1"/>
  <c r="AC26" i="11"/>
  <c r="AG26" i="11" s="1"/>
  <c r="AC15" i="11"/>
  <c r="AG15" i="11" s="1"/>
  <c r="AB15" i="11"/>
  <c r="AE15" i="11" s="1"/>
  <c r="AC76" i="11"/>
  <c r="AB76" i="11"/>
  <c r="AB20" i="11"/>
  <c r="AC20" i="11"/>
  <c r="AG20" i="11" s="1"/>
  <c r="AC50" i="11"/>
  <c r="AG50" i="11" s="1"/>
  <c r="AB50" i="11"/>
  <c r="AB48" i="11"/>
  <c r="AC48" i="11"/>
  <c r="AG48" i="11" s="1"/>
  <c r="AC41" i="11"/>
  <c r="AG41" i="11" s="1"/>
  <c r="AB41" i="11"/>
  <c r="AE41" i="11" s="1"/>
  <c r="J90" i="11"/>
  <c r="T11" i="11"/>
  <c r="AC13" i="11"/>
  <c r="AG13" i="11" s="1"/>
  <c r="AB13" i="11"/>
  <c r="AE13" i="11" s="1"/>
  <c r="AB70" i="11"/>
  <c r="AC70" i="11"/>
  <c r="AG70" i="11" s="1"/>
  <c r="AC21" i="11"/>
  <c r="AG21" i="11" s="1"/>
  <c r="AB21" i="11"/>
  <c r="AB87" i="11"/>
  <c r="AE87" i="11"/>
  <c r="AC87" i="11"/>
  <c r="AG87" i="11" s="1"/>
  <c r="AC61" i="11"/>
  <c r="AG61" i="11" s="1"/>
  <c r="AB61" i="11"/>
  <c r="AE61" i="11" s="1"/>
  <c r="AC53" i="11"/>
  <c r="AG53" i="11" s="1"/>
  <c r="AB53" i="11"/>
  <c r="AC75" i="11"/>
  <c r="AG75" i="11" s="1"/>
  <c r="AB75" i="11"/>
  <c r="AE75" i="11" s="1"/>
  <c r="AC85" i="11"/>
  <c r="AG85" i="11" s="1"/>
  <c r="AB85" i="11"/>
  <c r="AE85" i="11" s="1"/>
  <c r="AB79" i="11"/>
  <c r="AC79" i="11"/>
  <c r="AC38" i="11"/>
  <c r="AG38" i="11" s="1"/>
  <c r="AB38" i="11"/>
  <c r="AC77" i="11"/>
  <c r="AG77" i="11" s="1"/>
  <c r="AB77" i="11"/>
  <c r="AE77" i="11" s="1"/>
  <c r="AC23" i="11"/>
  <c r="AG23" i="11" s="1"/>
  <c r="AB23" i="11"/>
  <c r="AE23" i="11" s="1"/>
  <c r="Y90" i="10"/>
  <c r="AG64" i="11" l="1"/>
  <c r="AE64" i="11"/>
  <c r="AE50" i="11"/>
  <c r="AE40" i="11"/>
  <c r="AE80" i="11"/>
  <c r="AE20" i="11"/>
  <c r="AE24" i="11"/>
  <c r="AE68" i="11"/>
  <c r="AE79" i="11"/>
  <c r="AG79" i="11"/>
  <c r="AE76" i="11"/>
  <c r="AG76" i="11"/>
  <c r="AE25" i="11"/>
  <c r="AE48" i="11"/>
  <c r="AE38" i="11"/>
  <c r="AE53" i="11"/>
  <c r="AE21" i="11"/>
  <c r="AE47" i="11"/>
  <c r="AG47" i="11"/>
  <c r="AE45" i="11"/>
  <c r="AG45" i="11"/>
  <c r="AE70" i="11"/>
  <c r="AE69" i="11"/>
  <c r="V90" i="12"/>
  <c r="F94" i="12" s="1"/>
  <c r="AD11" i="12"/>
  <c r="AC11" i="12"/>
  <c r="AB11" i="12"/>
  <c r="AB90" i="12" s="1"/>
  <c r="T90" i="11"/>
  <c r="U11" i="11"/>
  <c r="N77" i="10"/>
  <c r="F99" i="10"/>
  <c r="F98" i="10"/>
  <c r="F95" i="10"/>
  <c r="Q88" i="10"/>
  <c r="N88" i="10"/>
  <c r="K88" i="10"/>
  <c r="H88" i="10"/>
  <c r="G88" i="10"/>
  <c r="F88" i="10"/>
  <c r="E88" i="10"/>
  <c r="D88" i="10"/>
  <c r="C88" i="10"/>
  <c r="Q87" i="10"/>
  <c r="N87" i="10"/>
  <c r="K87" i="10"/>
  <c r="H87" i="10"/>
  <c r="G87" i="10"/>
  <c r="F87" i="10"/>
  <c r="E87" i="10"/>
  <c r="D87" i="10"/>
  <c r="C87" i="10"/>
  <c r="Q86" i="10"/>
  <c r="N86" i="10"/>
  <c r="K86" i="10"/>
  <c r="H86" i="10"/>
  <c r="G86" i="10"/>
  <c r="F86" i="10"/>
  <c r="E86" i="10"/>
  <c r="D86" i="10"/>
  <c r="C86" i="10"/>
  <c r="Q85" i="10"/>
  <c r="N85" i="10"/>
  <c r="K85" i="10"/>
  <c r="H85" i="10"/>
  <c r="G85" i="10"/>
  <c r="F85" i="10"/>
  <c r="E85" i="10"/>
  <c r="D85" i="10"/>
  <c r="C85" i="10"/>
  <c r="Q84" i="10"/>
  <c r="N84" i="10"/>
  <c r="K84" i="10"/>
  <c r="H84" i="10"/>
  <c r="G84" i="10"/>
  <c r="F84" i="10"/>
  <c r="E84" i="10"/>
  <c r="D84" i="10"/>
  <c r="C84" i="10"/>
  <c r="Q83" i="10"/>
  <c r="N83" i="10"/>
  <c r="K83" i="10"/>
  <c r="H83" i="10"/>
  <c r="G83" i="10"/>
  <c r="F83" i="10"/>
  <c r="E83" i="10"/>
  <c r="D83" i="10"/>
  <c r="C83" i="10"/>
  <c r="Q82" i="10"/>
  <c r="N82" i="10"/>
  <c r="K82" i="10"/>
  <c r="H82" i="10"/>
  <c r="G82" i="10"/>
  <c r="F82" i="10"/>
  <c r="E82" i="10"/>
  <c r="D82" i="10"/>
  <c r="C82" i="10"/>
  <c r="Q81" i="10"/>
  <c r="N81" i="10"/>
  <c r="K81" i="10"/>
  <c r="H81" i="10"/>
  <c r="G81" i="10"/>
  <c r="F81" i="10"/>
  <c r="E81" i="10"/>
  <c r="D81" i="10"/>
  <c r="C81" i="10"/>
  <c r="Q80" i="10"/>
  <c r="N80" i="10"/>
  <c r="K80" i="10"/>
  <c r="H80" i="10"/>
  <c r="G80" i="10"/>
  <c r="F80" i="10"/>
  <c r="E80" i="10"/>
  <c r="D80" i="10"/>
  <c r="C80" i="10"/>
  <c r="Q79" i="10"/>
  <c r="N79" i="10"/>
  <c r="K79" i="10"/>
  <c r="H79" i="10"/>
  <c r="G79" i="10"/>
  <c r="F79" i="10"/>
  <c r="E79" i="10"/>
  <c r="D79" i="10"/>
  <c r="C79" i="10"/>
  <c r="Q78" i="10"/>
  <c r="N78" i="10"/>
  <c r="K78" i="10"/>
  <c r="H78" i="10"/>
  <c r="G78" i="10"/>
  <c r="F78" i="10"/>
  <c r="E78" i="10"/>
  <c r="D78" i="10"/>
  <c r="C78" i="10"/>
  <c r="Q77" i="10"/>
  <c r="K77" i="10"/>
  <c r="H77" i="10"/>
  <c r="G77" i="10"/>
  <c r="F77" i="10"/>
  <c r="E77" i="10"/>
  <c r="D77" i="10"/>
  <c r="C77" i="10"/>
  <c r="Q76" i="10"/>
  <c r="N76" i="10"/>
  <c r="K76" i="10"/>
  <c r="H76" i="10"/>
  <c r="G76" i="10"/>
  <c r="F76" i="10"/>
  <c r="E76" i="10"/>
  <c r="D76" i="10"/>
  <c r="C76" i="10"/>
  <c r="Q75" i="10"/>
  <c r="N75" i="10"/>
  <c r="K75" i="10"/>
  <c r="H75" i="10"/>
  <c r="G75" i="10"/>
  <c r="F75" i="10"/>
  <c r="E75" i="10"/>
  <c r="D75" i="10"/>
  <c r="C75" i="10"/>
  <c r="Q74" i="10"/>
  <c r="N74" i="10"/>
  <c r="K74" i="10"/>
  <c r="H74" i="10"/>
  <c r="G74" i="10"/>
  <c r="F74" i="10"/>
  <c r="E74" i="10"/>
  <c r="D74" i="10"/>
  <c r="C74" i="10"/>
  <c r="Q73" i="10"/>
  <c r="N73" i="10"/>
  <c r="K73" i="10"/>
  <c r="H73" i="10"/>
  <c r="G73" i="10"/>
  <c r="F73" i="10"/>
  <c r="E73" i="10"/>
  <c r="D73" i="10"/>
  <c r="C73" i="10"/>
  <c r="Q72" i="10"/>
  <c r="N72" i="10"/>
  <c r="K72" i="10"/>
  <c r="H72" i="10"/>
  <c r="G72" i="10"/>
  <c r="F72" i="10"/>
  <c r="E72" i="10"/>
  <c r="D72" i="10"/>
  <c r="C72" i="10"/>
  <c r="Q71" i="10"/>
  <c r="N71" i="10"/>
  <c r="K71" i="10"/>
  <c r="H71" i="10"/>
  <c r="G71" i="10"/>
  <c r="F71" i="10"/>
  <c r="E71" i="10"/>
  <c r="D71" i="10"/>
  <c r="C71" i="10"/>
  <c r="Q70" i="10"/>
  <c r="N70" i="10"/>
  <c r="K70" i="10"/>
  <c r="H70" i="10"/>
  <c r="G70" i="10"/>
  <c r="F70" i="10"/>
  <c r="E70" i="10"/>
  <c r="D70" i="10"/>
  <c r="C70" i="10"/>
  <c r="Q69" i="10"/>
  <c r="N69" i="10"/>
  <c r="K69" i="10"/>
  <c r="H69" i="10"/>
  <c r="G69" i="10"/>
  <c r="F69" i="10"/>
  <c r="E69" i="10"/>
  <c r="D69" i="10"/>
  <c r="C69" i="10"/>
  <c r="Q68" i="10"/>
  <c r="N68" i="10"/>
  <c r="K68" i="10"/>
  <c r="H68" i="10"/>
  <c r="G68" i="10"/>
  <c r="F68" i="10"/>
  <c r="E68" i="10"/>
  <c r="D68" i="10"/>
  <c r="C68" i="10"/>
  <c r="Q67" i="10"/>
  <c r="N67" i="10"/>
  <c r="K67" i="10"/>
  <c r="H67" i="10"/>
  <c r="G67" i="10"/>
  <c r="F67" i="10"/>
  <c r="E67" i="10"/>
  <c r="D67" i="10"/>
  <c r="C67" i="10"/>
  <c r="Q66" i="10"/>
  <c r="N66" i="10"/>
  <c r="K66" i="10"/>
  <c r="H66" i="10"/>
  <c r="G66" i="10"/>
  <c r="F66" i="10"/>
  <c r="E66" i="10"/>
  <c r="D66" i="10"/>
  <c r="C66" i="10"/>
  <c r="Q65" i="10"/>
  <c r="N65" i="10"/>
  <c r="K65" i="10"/>
  <c r="H65" i="10"/>
  <c r="G65" i="10"/>
  <c r="F65" i="10"/>
  <c r="E65" i="10"/>
  <c r="D65" i="10"/>
  <c r="C65" i="10"/>
  <c r="Q64" i="10"/>
  <c r="N64" i="10"/>
  <c r="K64" i="10"/>
  <c r="H64" i="10"/>
  <c r="G64" i="10"/>
  <c r="F64" i="10"/>
  <c r="E64" i="10"/>
  <c r="D64" i="10"/>
  <c r="C64" i="10"/>
  <c r="Q63" i="10"/>
  <c r="N63" i="10"/>
  <c r="K63" i="10"/>
  <c r="H63" i="10"/>
  <c r="G63" i="10"/>
  <c r="F63" i="10"/>
  <c r="E63" i="10"/>
  <c r="D63" i="10"/>
  <c r="C63" i="10"/>
  <c r="Q62" i="10"/>
  <c r="N62" i="10"/>
  <c r="K62" i="10"/>
  <c r="H62" i="10"/>
  <c r="G62" i="10"/>
  <c r="F62" i="10"/>
  <c r="E62" i="10"/>
  <c r="D62" i="10"/>
  <c r="C62" i="10"/>
  <c r="Q61" i="10"/>
  <c r="N61" i="10"/>
  <c r="K61" i="10"/>
  <c r="H61" i="10"/>
  <c r="G61" i="10"/>
  <c r="F61" i="10"/>
  <c r="E61" i="10"/>
  <c r="D61" i="10"/>
  <c r="C61" i="10"/>
  <c r="Q60" i="10"/>
  <c r="N60" i="10"/>
  <c r="K60" i="10"/>
  <c r="H60" i="10"/>
  <c r="G60" i="10"/>
  <c r="F60" i="10"/>
  <c r="E60" i="10"/>
  <c r="D60" i="10"/>
  <c r="C60" i="10"/>
  <c r="Q59" i="10"/>
  <c r="N59" i="10"/>
  <c r="K59" i="10"/>
  <c r="H59" i="10"/>
  <c r="G59" i="10"/>
  <c r="F59" i="10"/>
  <c r="E59" i="10"/>
  <c r="D59" i="10"/>
  <c r="C59" i="10"/>
  <c r="Q58" i="10"/>
  <c r="N58" i="10"/>
  <c r="K58" i="10"/>
  <c r="H58" i="10"/>
  <c r="G58" i="10"/>
  <c r="F58" i="10"/>
  <c r="E58" i="10"/>
  <c r="D58" i="10"/>
  <c r="C58" i="10"/>
  <c r="Q57" i="10"/>
  <c r="N57" i="10"/>
  <c r="K57" i="10"/>
  <c r="H57" i="10"/>
  <c r="G57" i="10"/>
  <c r="F57" i="10"/>
  <c r="E57" i="10"/>
  <c r="D57" i="10"/>
  <c r="C57" i="10"/>
  <c r="Q56" i="10"/>
  <c r="N56" i="10"/>
  <c r="K56" i="10"/>
  <c r="H56" i="10"/>
  <c r="G56" i="10"/>
  <c r="F56" i="10"/>
  <c r="E56" i="10"/>
  <c r="D56" i="10"/>
  <c r="C56" i="10"/>
  <c r="Q55" i="10"/>
  <c r="N55" i="10"/>
  <c r="K55" i="10"/>
  <c r="H55" i="10"/>
  <c r="G55" i="10"/>
  <c r="F55" i="10"/>
  <c r="E55" i="10"/>
  <c r="D55" i="10"/>
  <c r="C55" i="10"/>
  <c r="Q54" i="10"/>
  <c r="N54" i="10"/>
  <c r="K54" i="10"/>
  <c r="H54" i="10"/>
  <c r="G54" i="10"/>
  <c r="F54" i="10"/>
  <c r="E54" i="10"/>
  <c r="D54" i="10"/>
  <c r="C54" i="10"/>
  <c r="Q53" i="10"/>
  <c r="N53" i="10"/>
  <c r="K53" i="10"/>
  <c r="H53" i="10"/>
  <c r="G53" i="10"/>
  <c r="F53" i="10"/>
  <c r="E53" i="10"/>
  <c r="D53" i="10"/>
  <c r="C53" i="10"/>
  <c r="Q52" i="10"/>
  <c r="N52" i="10"/>
  <c r="K52" i="10"/>
  <c r="H52" i="10"/>
  <c r="G52" i="10"/>
  <c r="F52" i="10"/>
  <c r="E52" i="10"/>
  <c r="D52" i="10"/>
  <c r="C52" i="10"/>
  <c r="Q51" i="10"/>
  <c r="N51" i="10"/>
  <c r="K51" i="10"/>
  <c r="H51" i="10"/>
  <c r="G51" i="10"/>
  <c r="F51" i="10"/>
  <c r="E51" i="10"/>
  <c r="D51" i="10"/>
  <c r="C51" i="10"/>
  <c r="Q50" i="10"/>
  <c r="N50" i="10"/>
  <c r="K50" i="10"/>
  <c r="H50" i="10"/>
  <c r="G50" i="10"/>
  <c r="F50" i="10"/>
  <c r="E50" i="10"/>
  <c r="D50" i="10"/>
  <c r="C50" i="10"/>
  <c r="Q49" i="10"/>
  <c r="N49" i="10"/>
  <c r="K49" i="10"/>
  <c r="H49" i="10"/>
  <c r="G49" i="10"/>
  <c r="F49" i="10"/>
  <c r="E49" i="10"/>
  <c r="D49" i="10"/>
  <c r="C49" i="10"/>
  <c r="Q48" i="10"/>
  <c r="N48" i="10"/>
  <c r="K48" i="10"/>
  <c r="H48" i="10"/>
  <c r="G48" i="10"/>
  <c r="F48" i="10"/>
  <c r="E48" i="10"/>
  <c r="D48" i="10"/>
  <c r="C48" i="10"/>
  <c r="Q47" i="10"/>
  <c r="N47" i="10"/>
  <c r="K47" i="10"/>
  <c r="H47" i="10"/>
  <c r="G47" i="10"/>
  <c r="F47" i="10"/>
  <c r="E47" i="10"/>
  <c r="D47" i="10"/>
  <c r="C47" i="10"/>
  <c r="Q46" i="10"/>
  <c r="N46" i="10"/>
  <c r="K46" i="10"/>
  <c r="H46" i="10"/>
  <c r="G46" i="10"/>
  <c r="F46" i="10"/>
  <c r="E46" i="10"/>
  <c r="D46" i="10"/>
  <c r="C46" i="10"/>
  <c r="Q45" i="10"/>
  <c r="N45" i="10"/>
  <c r="K45" i="10"/>
  <c r="H45" i="10"/>
  <c r="G45" i="10"/>
  <c r="F45" i="10"/>
  <c r="E45" i="10"/>
  <c r="D45" i="10"/>
  <c r="C45" i="10"/>
  <c r="Q44" i="10"/>
  <c r="N44" i="10"/>
  <c r="K44" i="10"/>
  <c r="H44" i="10"/>
  <c r="G44" i="10"/>
  <c r="F44" i="10"/>
  <c r="E44" i="10"/>
  <c r="D44" i="10"/>
  <c r="C44" i="10"/>
  <c r="Q43" i="10"/>
  <c r="N43" i="10"/>
  <c r="K43" i="10"/>
  <c r="H43" i="10"/>
  <c r="G43" i="10"/>
  <c r="F43" i="10"/>
  <c r="E43" i="10"/>
  <c r="D43" i="10"/>
  <c r="C43" i="10"/>
  <c r="Q42" i="10"/>
  <c r="N42" i="10"/>
  <c r="K42" i="10"/>
  <c r="H42" i="10"/>
  <c r="G42" i="10"/>
  <c r="F42" i="10"/>
  <c r="E42" i="10"/>
  <c r="D42" i="10"/>
  <c r="C42" i="10"/>
  <c r="Q41" i="10"/>
  <c r="N41" i="10"/>
  <c r="K41" i="10"/>
  <c r="H41" i="10"/>
  <c r="G41" i="10"/>
  <c r="F41" i="10"/>
  <c r="E41" i="10"/>
  <c r="D41" i="10"/>
  <c r="C41" i="10"/>
  <c r="Q40" i="10"/>
  <c r="N40" i="10"/>
  <c r="K40" i="10"/>
  <c r="H40" i="10"/>
  <c r="G40" i="10"/>
  <c r="F40" i="10"/>
  <c r="E40" i="10"/>
  <c r="D40" i="10"/>
  <c r="C40" i="10"/>
  <c r="Q39" i="10"/>
  <c r="N39" i="10"/>
  <c r="K39" i="10"/>
  <c r="H39" i="10"/>
  <c r="G39" i="10"/>
  <c r="F39" i="10"/>
  <c r="E39" i="10"/>
  <c r="D39" i="10"/>
  <c r="C39" i="10"/>
  <c r="Q38" i="10"/>
  <c r="N38" i="10"/>
  <c r="K38" i="10"/>
  <c r="H38" i="10"/>
  <c r="G38" i="10"/>
  <c r="F38" i="10"/>
  <c r="E38" i="10"/>
  <c r="D38" i="10"/>
  <c r="C38" i="10"/>
  <c r="Q37" i="10"/>
  <c r="N37" i="10"/>
  <c r="K37" i="10"/>
  <c r="H37" i="10"/>
  <c r="G37" i="10"/>
  <c r="F37" i="10"/>
  <c r="E37" i="10"/>
  <c r="D37" i="10"/>
  <c r="C37" i="10"/>
  <c r="Q36" i="10"/>
  <c r="N36" i="10"/>
  <c r="K36" i="10"/>
  <c r="H36" i="10"/>
  <c r="G36" i="10"/>
  <c r="F36" i="10"/>
  <c r="E36" i="10"/>
  <c r="D36" i="10"/>
  <c r="C36" i="10"/>
  <c r="Q35" i="10"/>
  <c r="N35" i="10"/>
  <c r="K35" i="10"/>
  <c r="H35" i="10"/>
  <c r="G35" i="10"/>
  <c r="F35" i="10"/>
  <c r="E35" i="10"/>
  <c r="D35" i="10"/>
  <c r="C35" i="10"/>
  <c r="Q34" i="10"/>
  <c r="N34" i="10"/>
  <c r="K34" i="10"/>
  <c r="H34" i="10"/>
  <c r="G34" i="10"/>
  <c r="F34" i="10"/>
  <c r="E34" i="10"/>
  <c r="D34" i="10"/>
  <c r="C34" i="10"/>
  <c r="Q33" i="10"/>
  <c r="N33" i="10"/>
  <c r="K33" i="10"/>
  <c r="H33" i="10"/>
  <c r="G33" i="10"/>
  <c r="F33" i="10"/>
  <c r="E33" i="10"/>
  <c r="D33" i="10"/>
  <c r="C33" i="10"/>
  <c r="Q32" i="10"/>
  <c r="N32" i="10"/>
  <c r="K32" i="10"/>
  <c r="H32" i="10"/>
  <c r="G32" i="10"/>
  <c r="F32" i="10"/>
  <c r="E32" i="10"/>
  <c r="D32" i="10"/>
  <c r="C32" i="10"/>
  <c r="Q31" i="10"/>
  <c r="N31" i="10"/>
  <c r="K31" i="10"/>
  <c r="H31" i="10"/>
  <c r="G31" i="10"/>
  <c r="F31" i="10"/>
  <c r="E31" i="10"/>
  <c r="D31" i="10"/>
  <c r="C31" i="10"/>
  <c r="Q30" i="10"/>
  <c r="N30" i="10"/>
  <c r="K30" i="10"/>
  <c r="H30" i="10"/>
  <c r="G30" i="10"/>
  <c r="F30" i="10"/>
  <c r="E30" i="10"/>
  <c r="D30" i="10"/>
  <c r="C30" i="10"/>
  <c r="Q29" i="10"/>
  <c r="N29" i="10"/>
  <c r="K29" i="10"/>
  <c r="H29" i="10"/>
  <c r="G29" i="10"/>
  <c r="F29" i="10"/>
  <c r="E29" i="10"/>
  <c r="D29" i="10"/>
  <c r="C29" i="10"/>
  <c r="Q28" i="10"/>
  <c r="N28" i="10"/>
  <c r="K28" i="10"/>
  <c r="H28" i="10"/>
  <c r="G28" i="10"/>
  <c r="F28" i="10"/>
  <c r="E28" i="10"/>
  <c r="D28" i="10"/>
  <c r="C28" i="10"/>
  <c r="Q27" i="10"/>
  <c r="N27" i="10"/>
  <c r="K27" i="10"/>
  <c r="H27" i="10"/>
  <c r="G27" i="10"/>
  <c r="F27" i="10"/>
  <c r="E27" i="10"/>
  <c r="D27" i="10"/>
  <c r="C27" i="10"/>
  <c r="Q26" i="10"/>
  <c r="N26" i="10"/>
  <c r="K26" i="10"/>
  <c r="H26" i="10"/>
  <c r="G26" i="10"/>
  <c r="F26" i="10"/>
  <c r="E26" i="10"/>
  <c r="D26" i="10"/>
  <c r="C26" i="10"/>
  <c r="Q25" i="10"/>
  <c r="N25" i="10"/>
  <c r="K25" i="10"/>
  <c r="H25" i="10"/>
  <c r="G25" i="10"/>
  <c r="F25" i="10"/>
  <c r="E25" i="10"/>
  <c r="D25" i="10"/>
  <c r="C25" i="10"/>
  <c r="Q24" i="10"/>
  <c r="N24" i="10"/>
  <c r="K24" i="10"/>
  <c r="H24" i="10"/>
  <c r="G24" i="10"/>
  <c r="F24" i="10"/>
  <c r="E24" i="10"/>
  <c r="D24" i="10"/>
  <c r="C24" i="10"/>
  <c r="Q23" i="10"/>
  <c r="N23" i="10"/>
  <c r="K23" i="10"/>
  <c r="H23" i="10"/>
  <c r="G23" i="10"/>
  <c r="F23" i="10"/>
  <c r="E23" i="10"/>
  <c r="D23" i="10"/>
  <c r="C23" i="10"/>
  <c r="Q22" i="10"/>
  <c r="N22" i="10"/>
  <c r="K22" i="10"/>
  <c r="H22" i="10"/>
  <c r="G22" i="10"/>
  <c r="F22" i="10"/>
  <c r="E22" i="10"/>
  <c r="D22" i="10"/>
  <c r="C22" i="10"/>
  <c r="Q21" i="10"/>
  <c r="N21" i="10"/>
  <c r="K21" i="10"/>
  <c r="H21" i="10"/>
  <c r="G21" i="10"/>
  <c r="F21" i="10"/>
  <c r="E21" i="10"/>
  <c r="D21" i="10"/>
  <c r="C21" i="10"/>
  <c r="Q20" i="10"/>
  <c r="N20" i="10"/>
  <c r="K20" i="10"/>
  <c r="H20" i="10"/>
  <c r="G20" i="10"/>
  <c r="F20" i="10"/>
  <c r="E20" i="10"/>
  <c r="D20" i="10"/>
  <c r="C20" i="10"/>
  <c r="Q19" i="10"/>
  <c r="N19" i="10"/>
  <c r="K19" i="10"/>
  <c r="H19" i="10"/>
  <c r="G19" i="10"/>
  <c r="F19" i="10"/>
  <c r="E19" i="10"/>
  <c r="D19" i="10"/>
  <c r="C19" i="10"/>
  <c r="Q18" i="10"/>
  <c r="N18" i="10"/>
  <c r="K18" i="10"/>
  <c r="H18" i="10"/>
  <c r="G18" i="10"/>
  <c r="F18" i="10"/>
  <c r="E18" i="10"/>
  <c r="D18" i="10"/>
  <c r="C18" i="10"/>
  <c r="Q17" i="10"/>
  <c r="N17" i="10"/>
  <c r="K17" i="10"/>
  <c r="H17" i="10"/>
  <c r="G17" i="10"/>
  <c r="F17" i="10"/>
  <c r="E17" i="10"/>
  <c r="D17" i="10"/>
  <c r="C17" i="10"/>
  <c r="Q16" i="10"/>
  <c r="N16" i="10"/>
  <c r="K16" i="10"/>
  <c r="H16" i="10"/>
  <c r="G16" i="10"/>
  <c r="F16" i="10"/>
  <c r="E16" i="10"/>
  <c r="D16" i="10"/>
  <c r="C16" i="10"/>
  <c r="Q15" i="10"/>
  <c r="N15" i="10"/>
  <c r="K15" i="10"/>
  <c r="H15" i="10"/>
  <c r="G15" i="10"/>
  <c r="F15" i="10"/>
  <c r="E15" i="10"/>
  <c r="D15" i="10"/>
  <c r="C15" i="10"/>
  <c r="Q14" i="10"/>
  <c r="N14" i="10"/>
  <c r="K14" i="10"/>
  <c r="H14" i="10"/>
  <c r="G14" i="10"/>
  <c r="F14" i="10"/>
  <c r="E14" i="10"/>
  <c r="D14" i="10"/>
  <c r="C14" i="10"/>
  <c r="Q13" i="10"/>
  <c r="N13" i="10"/>
  <c r="K13" i="10"/>
  <c r="H13" i="10"/>
  <c r="G13" i="10"/>
  <c r="F13" i="10"/>
  <c r="E13" i="10"/>
  <c r="D13" i="10"/>
  <c r="C13" i="10"/>
  <c r="Q12" i="10"/>
  <c r="N12" i="10"/>
  <c r="K12" i="10"/>
  <c r="H12" i="10"/>
  <c r="G12" i="10"/>
  <c r="F12" i="10"/>
  <c r="E12" i="10"/>
  <c r="D12" i="10"/>
  <c r="C12" i="10"/>
  <c r="Q11" i="10"/>
  <c r="N11" i="10"/>
  <c r="K11" i="10"/>
  <c r="H11" i="10"/>
  <c r="G11" i="10"/>
  <c r="F11" i="10"/>
  <c r="E11" i="10"/>
  <c r="D11" i="10"/>
  <c r="C11" i="10"/>
  <c r="N90" i="10" l="1"/>
  <c r="O66" i="10" s="1"/>
  <c r="P66" i="10" s="1"/>
  <c r="H90" i="10"/>
  <c r="I14" i="10" s="1"/>
  <c r="J14" i="10" s="1"/>
  <c r="AC90" i="12"/>
  <c r="AG11" i="12"/>
  <c r="AG90" i="12" s="1"/>
  <c r="AD90" i="12"/>
  <c r="AI11" i="12"/>
  <c r="AI90" i="12" s="1"/>
  <c r="AE11" i="12"/>
  <c r="AE90" i="12" s="1"/>
  <c r="U90" i="11"/>
  <c r="F100" i="11" s="1"/>
  <c r="V11" i="11"/>
  <c r="O20" i="10"/>
  <c r="P20" i="10" s="1"/>
  <c r="O27" i="10"/>
  <c r="P27" i="10" s="1"/>
  <c r="O32" i="10"/>
  <c r="P32" i="10" s="1"/>
  <c r="O82" i="10"/>
  <c r="P82" i="10" s="1"/>
  <c r="O16" i="10"/>
  <c r="P16" i="10" s="1"/>
  <c r="O22" i="10"/>
  <c r="P22" i="10" s="1"/>
  <c r="O23" i="10"/>
  <c r="P23" i="10" s="1"/>
  <c r="O34" i="10"/>
  <c r="P34" i="10" s="1"/>
  <c r="O18" i="10"/>
  <c r="P18" i="10" s="1"/>
  <c r="O41" i="10"/>
  <c r="P41" i="10" s="1"/>
  <c r="O13" i="10"/>
  <c r="P13" i="10" s="1"/>
  <c r="O29" i="10"/>
  <c r="P29" i="10" s="1"/>
  <c r="E90" i="10"/>
  <c r="F96" i="10" s="1"/>
  <c r="O77" i="10"/>
  <c r="P77" i="10" s="1"/>
  <c r="O73" i="10"/>
  <c r="P73" i="10" s="1"/>
  <c r="O67" i="10"/>
  <c r="P67" i="10" s="1"/>
  <c r="O57" i="10"/>
  <c r="P57" i="10" s="1"/>
  <c r="O49" i="10"/>
  <c r="P49" i="10" s="1"/>
  <c r="O48" i="10"/>
  <c r="P48" i="10" s="1"/>
  <c r="O55" i="10"/>
  <c r="P55" i="10" s="1"/>
  <c r="O64" i="10"/>
  <c r="P64" i="10" s="1"/>
  <c r="O71" i="10"/>
  <c r="P71" i="10" s="1"/>
  <c r="O80" i="10"/>
  <c r="P80" i="10" s="1"/>
  <c r="O11" i="10"/>
  <c r="O19" i="10"/>
  <c r="P19" i="10" s="1"/>
  <c r="O33" i="10"/>
  <c r="P33" i="10" s="1"/>
  <c r="O35" i="10"/>
  <c r="P35" i="10" s="1"/>
  <c r="O37" i="10"/>
  <c r="P37" i="10" s="1"/>
  <c r="O46" i="10"/>
  <c r="P46" i="10" s="1"/>
  <c r="O53" i="10"/>
  <c r="P53" i="10" s="1"/>
  <c r="O69" i="10"/>
  <c r="P69" i="10" s="1"/>
  <c r="O85" i="10"/>
  <c r="P85" i="10" s="1"/>
  <c r="O44" i="10"/>
  <c r="P44" i="10" s="1"/>
  <c r="L49" i="10"/>
  <c r="M49" i="10" s="1"/>
  <c r="O51" i="10"/>
  <c r="P51" i="10" s="1"/>
  <c r="I52" i="10"/>
  <c r="J52" i="10" s="1"/>
  <c r="O76" i="10"/>
  <c r="P76" i="10" s="1"/>
  <c r="O83" i="10"/>
  <c r="P83" i="10" s="1"/>
  <c r="Q90" i="10"/>
  <c r="R23" i="10" s="1"/>
  <c r="S23" i="10" s="1"/>
  <c r="I33" i="10"/>
  <c r="J33" i="10" s="1"/>
  <c r="O42" i="10"/>
  <c r="P42" i="10" s="1"/>
  <c r="L52" i="10"/>
  <c r="M52" i="10" s="1"/>
  <c r="O65" i="10"/>
  <c r="P65" i="10" s="1"/>
  <c r="O74" i="10"/>
  <c r="P74" i="10" s="1"/>
  <c r="I77" i="10"/>
  <c r="J77" i="10" s="1"/>
  <c r="O81" i="10"/>
  <c r="P81" i="10" s="1"/>
  <c r="O40" i="10"/>
  <c r="P40" i="10" s="1"/>
  <c r="O47" i="10"/>
  <c r="P47" i="10" s="1"/>
  <c r="O63" i="10"/>
  <c r="P63" i="10" s="1"/>
  <c r="O72" i="10"/>
  <c r="P72" i="10" s="1"/>
  <c r="I75" i="10"/>
  <c r="J75" i="10" s="1"/>
  <c r="L77" i="10"/>
  <c r="M77" i="10" s="1"/>
  <c r="O79" i="10"/>
  <c r="P79" i="10" s="1"/>
  <c r="O88" i="10"/>
  <c r="P88" i="10" s="1"/>
  <c r="K90" i="10"/>
  <c r="L33" i="10" s="1"/>
  <c r="M33" i="10" s="1"/>
  <c r="O38" i="10"/>
  <c r="P38" i="10" s="1"/>
  <c r="O45" i="10"/>
  <c r="P45" i="10" s="1"/>
  <c r="I46" i="10"/>
  <c r="J46" i="10" s="1"/>
  <c r="O54" i="10"/>
  <c r="P54" i="10" s="1"/>
  <c r="O61" i="10"/>
  <c r="P61" i="10" s="1"/>
  <c r="L64" i="10"/>
  <c r="M64" i="10" s="1"/>
  <c r="O70" i="10"/>
  <c r="P70" i="10" s="1"/>
  <c r="L75" i="10"/>
  <c r="M75" i="10" s="1"/>
  <c r="O86" i="10"/>
  <c r="P86" i="10" s="1"/>
  <c r="O36" i="10"/>
  <c r="P36" i="10" s="1"/>
  <c r="L41" i="10"/>
  <c r="M41" i="10" s="1"/>
  <c r="O43" i="10"/>
  <c r="P43" i="10" s="1"/>
  <c r="I44" i="10"/>
  <c r="J44" i="10" s="1"/>
  <c r="O52" i="10"/>
  <c r="P52" i="10" s="1"/>
  <c r="O59" i="10"/>
  <c r="P59" i="10" s="1"/>
  <c r="R61" i="10"/>
  <c r="S61" i="10" s="1"/>
  <c r="O68" i="10"/>
  <c r="P68" i="10" s="1"/>
  <c r="I71" i="10"/>
  <c r="J71" i="10" s="1"/>
  <c r="L73" i="10"/>
  <c r="M73" i="10" s="1"/>
  <c r="O75" i="10"/>
  <c r="P75" i="10" s="1"/>
  <c r="L78" i="10"/>
  <c r="M78" i="10" s="1"/>
  <c r="O84" i="10"/>
  <c r="P84" i="10" s="1"/>
  <c r="R86" i="10"/>
  <c r="S86" i="10" s="1"/>
  <c r="I87" i="10"/>
  <c r="J87" i="10" s="1"/>
  <c r="I17" i="10" l="1"/>
  <c r="J17" i="10" s="1"/>
  <c r="R35" i="10"/>
  <c r="S35" i="10" s="1"/>
  <c r="R79" i="10"/>
  <c r="S79" i="10" s="1"/>
  <c r="R47" i="10"/>
  <c r="S47" i="10" s="1"/>
  <c r="O30" i="10"/>
  <c r="P30" i="10" s="1"/>
  <c r="O25" i="10"/>
  <c r="P25" i="10" s="1"/>
  <c r="R77" i="10"/>
  <c r="S77" i="10" s="1"/>
  <c r="R45" i="10"/>
  <c r="S45" i="10" s="1"/>
  <c r="R72" i="10"/>
  <c r="S72" i="10" s="1"/>
  <c r="R65" i="10"/>
  <c r="S65" i="10" s="1"/>
  <c r="R67" i="10"/>
  <c r="S67" i="10" s="1"/>
  <c r="O78" i="10"/>
  <c r="P78" i="10" s="1"/>
  <c r="O21" i="10"/>
  <c r="P21" i="10" s="1"/>
  <c r="R50" i="10"/>
  <c r="S50" i="10" s="1"/>
  <c r="O87" i="10"/>
  <c r="P87" i="10" s="1"/>
  <c r="O28" i="10"/>
  <c r="P28" i="10" s="1"/>
  <c r="O31" i="10"/>
  <c r="P31" i="10" s="1"/>
  <c r="V92" i="12"/>
  <c r="O14" i="10"/>
  <c r="P14" i="10" s="1"/>
  <c r="O56" i="10"/>
  <c r="P56" i="10" s="1"/>
  <c r="O58" i="10"/>
  <c r="P58" i="10" s="1"/>
  <c r="O60" i="10"/>
  <c r="P60" i="10" s="1"/>
  <c r="O62" i="10"/>
  <c r="P62" i="10" s="1"/>
  <c r="O17" i="10"/>
  <c r="P17" i="10" s="1"/>
  <c r="O39" i="10"/>
  <c r="P39" i="10" s="1"/>
  <c r="O24" i="10"/>
  <c r="P24" i="10" s="1"/>
  <c r="O12" i="10"/>
  <c r="P12" i="10" s="1"/>
  <c r="O15" i="10"/>
  <c r="P15" i="10" s="1"/>
  <c r="R63" i="10"/>
  <c r="S63" i="10" s="1"/>
  <c r="O50" i="10"/>
  <c r="P50" i="10" s="1"/>
  <c r="O26" i="10"/>
  <c r="P26" i="10" s="1"/>
  <c r="AD11" i="11"/>
  <c r="AI11" i="11" s="1"/>
  <c r="AI90" i="11" s="1"/>
  <c r="AC11" i="11"/>
  <c r="AG11" i="11" s="1"/>
  <c r="AG90" i="11" s="1"/>
  <c r="L67" i="10"/>
  <c r="M67" i="10" s="1"/>
  <c r="I64" i="10"/>
  <c r="J64" i="10" s="1"/>
  <c r="L18" i="10"/>
  <c r="M18" i="10" s="1"/>
  <c r="I74" i="10"/>
  <c r="J74" i="10" s="1"/>
  <c r="R88" i="10"/>
  <c r="S88" i="10" s="1"/>
  <c r="I62" i="10"/>
  <c r="J62" i="10" s="1"/>
  <c r="R49" i="10"/>
  <c r="S49" i="10" s="1"/>
  <c r="L71" i="10"/>
  <c r="M71" i="10" s="1"/>
  <c r="I38" i="10"/>
  <c r="J38" i="10" s="1"/>
  <c r="I88" i="10"/>
  <c r="J88" i="10" s="1"/>
  <c r="I18" i="10"/>
  <c r="J18" i="10" s="1"/>
  <c r="I48" i="10"/>
  <c r="J48" i="10" s="1"/>
  <c r="I61" i="10"/>
  <c r="J61" i="10" s="1"/>
  <c r="I51" i="10"/>
  <c r="J51" i="10" s="1"/>
  <c r="I82" i="10"/>
  <c r="J82" i="10" s="1"/>
  <c r="L63" i="10"/>
  <c r="M63" i="10" s="1"/>
  <c r="I84" i="10"/>
  <c r="J84" i="10" s="1"/>
  <c r="L54" i="10"/>
  <c r="M54" i="10" s="1"/>
  <c r="I54" i="10"/>
  <c r="J54" i="10" s="1"/>
  <c r="I70" i="10"/>
  <c r="J70" i="10" s="1"/>
  <c r="I56" i="10"/>
  <c r="J56" i="10" s="1"/>
  <c r="L19" i="10"/>
  <c r="M19" i="10" s="1"/>
  <c r="I35" i="10"/>
  <c r="J35" i="10" s="1"/>
  <c r="I15" i="10"/>
  <c r="J15" i="10" s="1"/>
  <c r="I78" i="10"/>
  <c r="J78" i="10" s="1"/>
  <c r="I41" i="10"/>
  <c r="J41" i="10" s="1"/>
  <c r="I29" i="10"/>
  <c r="J29" i="10" s="1"/>
  <c r="I65" i="10"/>
  <c r="J65" i="10" s="1"/>
  <c r="L15" i="10"/>
  <c r="M15" i="10" s="1"/>
  <c r="I13" i="10"/>
  <c r="J13" i="10" s="1"/>
  <c r="I58" i="10"/>
  <c r="J58" i="10" s="1"/>
  <c r="I24" i="10"/>
  <c r="J24" i="10" s="1"/>
  <c r="I60" i="10"/>
  <c r="J60" i="10" s="1"/>
  <c r="L59" i="10"/>
  <c r="M59" i="10" s="1"/>
  <c r="I43" i="10"/>
  <c r="J43" i="10" s="1"/>
  <c r="L68" i="10"/>
  <c r="M68" i="10" s="1"/>
  <c r="I50" i="10"/>
  <c r="J50" i="10" s="1"/>
  <c r="I27" i="10"/>
  <c r="J27" i="10" s="1"/>
  <c r="L70" i="10"/>
  <c r="M70" i="10" s="1"/>
  <c r="I47" i="10"/>
  <c r="J47" i="10" s="1"/>
  <c r="I86" i="10"/>
  <c r="J86" i="10" s="1"/>
  <c r="R73" i="10"/>
  <c r="S73" i="10" s="1"/>
  <c r="R30" i="10"/>
  <c r="S30" i="10" s="1"/>
  <c r="I23" i="10"/>
  <c r="J23" i="10" s="1"/>
  <c r="I25" i="10"/>
  <c r="J25" i="10" s="1"/>
  <c r="I16" i="10"/>
  <c r="J16" i="10" s="1"/>
  <c r="I79" i="10"/>
  <c r="J79" i="10" s="1"/>
  <c r="I83" i="10"/>
  <c r="J83" i="10" s="1"/>
  <c r="I69" i="10"/>
  <c r="J69" i="10" s="1"/>
  <c r="I39" i="10"/>
  <c r="J39" i="10" s="1"/>
  <c r="I73" i="10"/>
  <c r="J73" i="10" s="1"/>
  <c r="I57" i="10"/>
  <c r="J57" i="10" s="1"/>
  <c r="L47" i="10"/>
  <c r="M47" i="10" s="1"/>
  <c r="I68" i="10"/>
  <c r="J68" i="10" s="1"/>
  <c r="L39" i="10"/>
  <c r="M39" i="10" s="1"/>
  <c r="R26" i="10"/>
  <c r="S26" i="10" s="1"/>
  <c r="I42" i="10"/>
  <c r="J42" i="10" s="1"/>
  <c r="I22" i="10"/>
  <c r="J22" i="10" s="1"/>
  <c r="I31" i="10"/>
  <c r="J31" i="10" s="1"/>
  <c r="I72" i="10"/>
  <c r="J72" i="10" s="1"/>
  <c r="I76" i="10"/>
  <c r="J76" i="10" s="1"/>
  <c r="L57" i="10"/>
  <c r="M57" i="10" s="1"/>
  <c r="L61" i="10"/>
  <c r="M61" i="10" s="1"/>
  <c r="T61" i="10" s="1"/>
  <c r="U61" i="10" s="1"/>
  <c r="V61" i="10" s="1"/>
  <c r="R75" i="10"/>
  <c r="S75" i="10" s="1"/>
  <c r="T75" i="10" s="1"/>
  <c r="U75" i="10" s="1"/>
  <c r="V75" i="10" s="1"/>
  <c r="I66" i="10"/>
  <c r="J66" i="10" s="1"/>
  <c r="I45" i="10"/>
  <c r="J45" i="10" s="1"/>
  <c r="I11" i="10"/>
  <c r="I63" i="10"/>
  <c r="J63" i="10" s="1"/>
  <c r="I36" i="10"/>
  <c r="J36" i="10" s="1"/>
  <c r="L83" i="10"/>
  <c r="M83" i="10" s="1"/>
  <c r="L51" i="10"/>
  <c r="M51" i="10" s="1"/>
  <c r="I67" i="10"/>
  <c r="J67" i="10" s="1"/>
  <c r="L37" i="10"/>
  <c r="M37" i="10" s="1"/>
  <c r="L22" i="10"/>
  <c r="M22" i="10" s="1"/>
  <c r="L20" i="10"/>
  <c r="M20" i="10" s="1"/>
  <c r="I19" i="10"/>
  <c r="J19" i="10" s="1"/>
  <c r="I81" i="10"/>
  <c r="J81" i="10" s="1"/>
  <c r="I28" i="10"/>
  <c r="J28" i="10" s="1"/>
  <c r="I12" i="10"/>
  <c r="J12" i="10" s="1"/>
  <c r="I53" i="10"/>
  <c r="J53" i="10" s="1"/>
  <c r="I32" i="10"/>
  <c r="J32" i="10" s="1"/>
  <c r="I37" i="10"/>
  <c r="J37" i="10" s="1"/>
  <c r="I26" i="10"/>
  <c r="J26" i="10" s="1"/>
  <c r="I30" i="10"/>
  <c r="J30" i="10" s="1"/>
  <c r="I55" i="10"/>
  <c r="J55" i="10" s="1"/>
  <c r="I34" i="10"/>
  <c r="J34" i="10" s="1"/>
  <c r="L48" i="10"/>
  <c r="M48" i="10" s="1"/>
  <c r="I80" i="10"/>
  <c r="J80" i="10" s="1"/>
  <c r="I59" i="10"/>
  <c r="J59" i="10" s="1"/>
  <c r="R83" i="10"/>
  <c r="S83" i="10" s="1"/>
  <c r="R85" i="10"/>
  <c r="S85" i="10" s="1"/>
  <c r="I40" i="10"/>
  <c r="J40" i="10" s="1"/>
  <c r="I49" i="10"/>
  <c r="J49" i="10" s="1"/>
  <c r="L28" i="10"/>
  <c r="M28" i="10" s="1"/>
  <c r="I21" i="10"/>
  <c r="J21" i="10" s="1"/>
  <c r="I85" i="10"/>
  <c r="J85" i="10" s="1"/>
  <c r="I20" i="10"/>
  <c r="J20" i="10" s="1"/>
  <c r="V90" i="11"/>
  <c r="F94" i="11" s="1"/>
  <c r="AC90" i="11"/>
  <c r="AB11" i="11"/>
  <c r="AB90" i="11" s="1"/>
  <c r="R56" i="10"/>
  <c r="S56" i="10" s="1"/>
  <c r="L43" i="10"/>
  <c r="M43" i="10" s="1"/>
  <c r="R43" i="10"/>
  <c r="S43" i="10" s="1"/>
  <c r="R58" i="10"/>
  <c r="S58" i="10" s="1"/>
  <c r="L45" i="10"/>
  <c r="M45" i="10" s="1"/>
  <c r="R59" i="10"/>
  <c r="S59" i="10" s="1"/>
  <c r="T59" i="10" s="1"/>
  <c r="U59" i="10" s="1"/>
  <c r="V59" i="10" s="1"/>
  <c r="R51" i="10"/>
  <c r="S51" i="10" s="1"/>
  <c r="R52" i="10"/>
  <c r="S52" i="10" s="1"/>
  <c r="R46" i="10"/>
  <c r="S46" i="10" s="1"/>
  <c r="L85" i="10"/>
  <c r="M85" i="10" s="1"/>
  <c r="T85" i="10" s="1"/>
  <c r="U85" i="10" s="1"/>
  <c r="V85" i="10" s="1"/>
  <c r="L69" i="10"/>
  <c r="M69" i="10" s="1"/>
  <c r="L53" i="10"/>
  <c r="M53" i="10" s="1"/>
  <c r="L35" i="10"/>
  <c r="M35" i="10" s="1"/>
  <c r="L16" i="10"/>
  <c r="M16" i="10" s="1"/>
  <c r="R14" i="10"/>
  <c r="S14" i="10" s="1"/>
  <c r="L30" i="10"/>
  <c r="M30" i="10" s="1"/>
  <c r="L80" i="10"/>
  <c r="M80" i="10" s="1"/>
  <c r="L55" i="10"/>
  <c r="M55" i="10" s="1"/>
  <c r="L79" i="10"/>
  <c r="M79" i="10" s="1"/>
  <c r="R84" i="10"/>
  <c r="S84" i="10" s="1"/>
  <c r="T67" i="10"/>
  <c r="U67" i="10" s="1"/>
  <c r="V67" i="10" s="1"/>
  <c r="R18" i="10"/>
  <c r="S18" i="10" s="1"/>
  <c r="T18" i="10" s="1"/>
  <c r="U18" i="10" s="1"/>
  <c r="V18" i="10" s="1"/>
  <c r="R20" i="10"/>
  <c r="S20" i="10" s="1"/>
  <c r="T20" i="10" s="1"/>
  <c r="U20" i="10" s="1"/>
  <c r="V20" i="10" s="1"/>
  <c r="R22" i="10"/>
  <c r="S22" i="10" s="1"/>
  <c r="T22" i="10" s="1"/>
  <c r="U22" i="10" s="1"/>
  <c r="V22" i="10" s="1"/>
  <c r="R32" i="10"/>
  <c r="S32" i="10" s="1"/>
  <c r="R16" i="10"/>
  <c r="S16" i="10" s="1"/>
  <c r="T77" i="10"/>
  <c r="U77" i="10" s="1"/>
  <c r="V77" i="10" s="1"/>
  <c r="L87" i="10"/>
  <c r="M87" i="10" s="1"/>
  <c r="R81" i="10"/>
  <c r="S81" i="10" s="1"/>
  <c r="L66" i="10"/>
  <c r="M66" i="10" s="1"/>
  <c r="R69" i="10"/>
  <c r="S69" i="10" s="1"/>
  <c r="R53" i="10"/>
  <c r="S53" i="10" s="1"/>
  <c r="R37" i="10"/>
  <c r="S37" i="10" s="1"/>
  <c r="T37" i="10" s="1"/>
  <c r="U37" i="10" s="1"/>
  <c r="V37" i="10" s="1"/>
  <c r="L88" i="10"/>
  <c r="M88" i="10" s="1"/>
  <c r="L72" i="10"/>
  <c r="M72" i="10" s="1"/>
  <c r="L32" i="10"/>
  <c r="M32" i="10" s="1"/>
  <c r="R31" i="10"/>
  <c r="S31" i="10" s="1"/>
  <c r="L25" i="10"/>
  <c r="M25" i="10" s="1"/>
  <c r="L17" i="10"/>
  <c r="M17" i="10" s="1"/>
  <c r="R33" i="10"/>
  <c r="S33" i="10" s="1"/>
  <c r="T33" i="10" s="1"/>
  <c r="U33" i="10" s="1"/>
  <c r="V33" i="10" s="1"/>
  <c r="R29" i="10"/>
  <c r="S29" i="10" s="1"/>
  <c r="L86" i="10"/>
  <c r="M86" i="10" s="1"/>
  <c r="T86" i="10" s="1"/>
  <c r="U86" i="10" s="1"/>
  <c r="V86" i="10" s="1"/>
  <c r="L82" i="10"/>
  <c r="M82" i="10" s="1"/>
  <c r="L62" i="10"/>
  <c r="M62" i="10" s="1"/>
  <c r="L60" i="10"/>
  <c r="M60" i="10" s="1"/>
  <c r="L46" i="10"/>
  <c r="M46" i="10" s="1"/>
  <c r="L44" i="10"/>
  <c r="M44" i="10" s="1"/>
  <c r="L42" i="10"/>
  <c r="M42" i="10" s="1"/>
  <c r="L38" i="10"/>
  <c r="M38" i="10" s="1"/>
  <c r="L36" i="10"/>
  <c r="M36" i="10" s="1"/>
  <c r="L23" i="10"/>
  <c r="M23" i="10" s="1"/>
  <c r="L13" i="10"/>
  <c r="M13" i="10" s="1"/>
  <c r="L11" i="10"/>
  <c r="L26" i="10"/>
  <c r="M26" i="10" s="1"/>
  <c r="T26" i="10" s="1"/>
  <c r="U26" i="10" s="1"/>
  <c r="V26" i="10" s="1"/>
  <c r="L14" i="10"/>
  <c r="M14" i="10" s="1"/>
  <c r="L12" i="10"/>
  <c r="M12" i="10" s="1"/>
  <c r="L34" i="10"/>
  <c r="M34" i="10" s="1"/>
  <c r="L50" i="10"/>
  <c r="M50" i="10" s="1"/>
  <c r="T52" i="10"/>
  <c r="U52" i="10" s="1"/>
  <c r="V52" i="10" s="1"/>
  <c r="R87" i="10"/>
  <c r="S87" i="10" s="1"/>
  <c r="R71" i="10"/>
  <c r="S71" i="10" s="1"/>
  <c r="T71" i="10" s="1"/>
  <c r="U71" i="10" s="1"/>
  <c r="V71" i="10" s="1"/>
  <c r="L56" i="10"/>
  <c r="M56" i="10" s="1"/>
  <c r="L40" i="10"/>
  <c r="M40" i="10" s="1"/>
  <c r="L58" i="10"/>
  <c r="M58" i="10" s="1"/>
  <c r="T58" i="10" s="1"/>
  <c r="U58" i="10" s="1"/>
  <c r="V58" i="10" s="1"/>
  <c r="L29" i="10"/>
  <c r="M29" i="10" s="1"/>
  <c r="T29" i="10" s="1"/>
  <c r="U29" i="10" s="1"/>
  <c r="V29" i="10" s="1"/>
  <c r="R24" i="10"/>
  <c r="S24" i="10" s="1"/>
  <c r="L31" i="10"/>
  <c r="M31" i="10" s="1"/>
  <c r="L27" i="10"/>
  <c r="M27" i="10" s="1"/>
  <c r="T73" i="10"/>
  <c r="U73" i="10" s="1"/>
  <c r="V73" i="10" s="1"/>
  <c r="L76" i="10"/>
  <c r="M76" i="10" s="1"/>
  <c r="L84" i="10"/>
  <c r="M84" i="10" s="1"/>
  <c r="R82" i="10"/>
  <c r="S82" i="10" s="1"/>
  <c r="R80" i="10"/>
  <c r="S80" i="10" s="1"/>
  <c r="R78" i="10"/>
  <c r="S78" i="10" s="1"/>
  <c r="T78" i="10" s="1"/>
  <c r="U78" i="10" s="1"/>
  <c r="V78" i="10" s="1"/>
  <c r="R76" i="10"/>
  <c r="S76" i="10" s="1"/>
  <c r="R74" i="10"/>
  <c r="S74" i="10" s="1"/>
  <c r="R70" i="10"/>
  <c r="S70" i="10" s="1"/>
  <c r="R68" i="10"/>
  <c r="S68" i="10" s="1"/>
  <c r="R66" i="10"/>
  <c r="S66" i="10" s="1"/>
  <c r="R64" i="10"/>
  <c r="S64" i="10" s="1"/>
  <c r="T64" i="10" s="1"/>
  <c r="U64" i="10" s="1"/>
  <c r="V64" i="10" s="1"/>
  <c r="R62" i="10"/>
  <c r="S62" i="10" s="1"/>
  <c r="R60" i="10"/>
  <c r="S60" i="10" s="1"/>
  <c r="R54" i="10"/>
  <c r="S54" i="10" s="1"/>
  <c r="R48" i="10"/>
  <c r="S48" i="10" s="1"/>
  <c r="R44" i="10"/>
  <c r="S44" i="10" s="1"/>
  <c r="R42" i="10"/>
  <c r="S42" i="10" s="1"/>
  <c r="R40" i="10"/>
  <c r="S40" i="10" s="1"/>
  <c r="R38" i="10"/>
  <c r="S38" i="10" s="1"/>
  <c r="T38" i="10" s="1"/>
  <c r="U38" i="10" s="1"/>
  <c r="V38" i="10" s="1"/>
  <c r="R36" i="10"/>
  <c r="S36" i="10" s="1"/>
  <c r="R34" i="10"/>
  <c r="S34" i="10" s="1"/>
  <c r="R27" i="10"/>
  <c r="S27" i="10" s="1"/>
  <c r="R25" i="10"/>
  <c r="S25" i="10" s="1"/>
  <c r="R21" i="10"/>
  <c r="S21" i="10" s="1"/>
  <c r="R19" i="10"/>
  <c r="S19" i="10" s="1"/>
  <c r="R17" i="10"/>
  <c r="S17" i="10" s="1"/>
  <c r="R15" i="10"/>
  <c r="S15" i="10" s="1"/>
  <c r="R13" i="10"/>
  <c r="S13" i="10" s="1"/>
  <c r="R11" i="10"/>
  <c r="L81" i="10"/>
  <c r="M81" i="10" s="1"/>
  <c r="L65" i="10"/>
  <c r="M65" i="10" s="1"/>
  <c r="R55" i="10"/>
  <c r="S55" i="10" s="1"/>
  <c r="R39" i="10"/>
  <c r="S39" i="10" s="1"/>
  <c r="P11" i="10"/>
  <c r="O90" i="10"/>
  <c r="L74" i="10"/>
  <c r="M74" i="10" s="1"/>
  <c r="R57" i="10"/>
  <c r="S57" i="10" s="1"/>
  <c r="R41" i="10"/>
  <c r="S41" i="10" s="1"/>
  <c r="T41" i="10" s="1"/>
  <c r="U41" i="10" s="1"/>
  <c r="V41" i="10" s="1"/>
  <c r="R28" i="10"/>
  <c r="S28" i="10" s="1"/>
  <c r="L24" i="10"/>
  <c r="M24" i="10" s="1"/>
  <c r="T24" i="10" s="1"/>
  <c r="U24" i="10" s="1"/>
  <c r="V24" i="10" s="1"/>
  <c r="R12" i="10"/>
  <c r="S12" i="10" s="1"/>
  <c r="L21" i="10"/>
  <c r="M21" i="10" s="1"/>
  <c r="J11" i="10"/>
  <c r="T54" i="10"/>
  <c r="U54" i="10" s="1"/>
  <c r="V54" i="10" s="1"/>
  <c r="P90" i="10" l="1"/>
  <c r="T39" i="10"/>
  <c r="U39" i="10" s="1"/>
  <c r="V39" i="10" s="1"/>
  <c r="T46" i="10"/>
  <c r="U46" i="10" s="1"/>
  <c r="V46" i="10" s="1"/>
  <c r="AD46" i="10" s="1"/>
  <c r="T49" i="10"/>
  <c r="U49" i="10" s="1"/>
  <c r="V49" i="10" s="1"/>
  <c r="AD49" i="10" s="1"/>
  <c r="T47" i="10"/>
  <c r="U47" i="10" s="1"/>
  <c r="V47" i="10" s="1"/>
  <c r="T56" i="10"/>
  <c r="U56" i="10" s="1"/>
  <c r="V56" i="10" s="1"/>
  <c r="T40" i="10"/>
  <c r="U40" i="10" s="1"/>
  <c r="V40" i="10" s="1"/>
  <c r="AC40" i="10" s="1"/>
  <c r="T63" i="10"/>
  <c r="U63" i="10" s="1"/>
  <c r="V63" i="10" s="1"/>
  <c r="T48" i="10"/>
  <c r="U48" i="10" s="1"/>
  <c r="V48" i="10" s="1"/>
  <c r="AD48" i="10" s="1"/>
  <c r="T28" i="10"/>
  <c r="U28" i="10" s="1"/>
  <c r="V28" i="10" s="1"/>
  <c r="T27" i="10"/>
  <c r="U27" i="10" s="1"/>
  <c r="V27" i="10" s="1"/>
  <c r="AD27" i="10" s="1"/>
  <c r="T32" i="10"/>
  <c r="U32" i="10" s="1"/>
  <c r="V32" i="10" s="1"/>
  <c r="AD32" i="10" s="1"/>
  <c r="T35" i="10"/>
  <c r="U35" i="10" s="1"/>
  <c r="V35" i="10" s="1"/>
  <c r="T45" i="10"/>
  <c r="U45" i="10" s="1"/>
  <c r="V45" i="10" s="1"/>
  <c r="AD90" i="11"/>
  <c r="T79" i="10"/>
  <c r="U79" i="10" s="1"/>
  <c r="V79" i="10" s="1"/>
  <c r="T13" i="10"/>
  <c r="U13" i="10" s="1"/>
  <c r="V13" i="10" s="1"/>
  <c r="AD13" i="10" s="1"/>
  <c r="T62" i="10"/>
  <c r="U62" i="10" s="1"/>
  <c r="V62" i="10" s="1"/>
  <c r="T31" i="10"/>
  <c r="U31" i="10" s="1"/>
  <c r="V31" i="10" s="1"/>
  <c r="AD31" i="10" s="1"/>
  <c r="T83" i="10"/>
  <c r="U83" i="10" s="1"/>
  <c r="V83" i="10" s="1"/>
  <c r="AD83" i="10" s="1"/>
  <c r="T60" i="10"/>
  <c r="U60" i="10" s="1"/>
  <c r="V60" i="10" s="1"/>
  <c r="T50" i="10"/>
  <c r="U50" i="10" s="1"/>
  <c r="V50" i="10" s="1"/>
  <c r="T88" i="10"/>
  <c r="U88" i="10" s="1"/>
  <c r="V88" i="10" s="1"/>
  <c r="AD88" i="10" s="1"/>
  <c r="T15" i="10"/>
  <c r="U15" i="10" s="1"/>
  <c r="V15" i="10" s="1"/>
  <c r="AD15" i="10" s="1"/>
  <c r="T14" i="10"/>
  <c r="U14" i="10" s="1"/>
  <c r="V14" i="10" s="1"/>
  <c r="AB14" i="10" s="1"/>
  <c r="AC49" i="10"/>
  <c r="AD47" i="10"/>
  <c r="AC47" i="10"/>
  <c r="AD63" i="10"/>
  <c r="AC63" i="10"/>
  <c r="AC83" i="10"/>
  <c r="AD86" i="10"/>
  <c r="AC86" i="10"/>
  <c r="AD79" i="10"/>
  <c r="AC79" i="10"/>
  <c r="AD59" i="10"/>
  <c r="AC59" i="10"/>
  <c r="AC27" i="10"/>
  <c r="AD38" i="10"/>
  <c r="AC38" i="10"/>
  <c r="AD40" i="10"/>
  <c r="AD56" i="10"/>
  <c r="AC56" i="10"/>
  <c r="AD29" i="10"/>
  <c r="AC29" i="10"/>
  <c r="AD45" i="10"/>
  <c r="AC45" i="10"/>
  <c r="AD54" i="10"/>
  <c r="AC54" i="10"/>
  <c r="AD28" i="10"/>
  <c r="AC28" i="10"/>
  <c r="T19" i="10"/>
  <c r="U19" i="10" s="1"/>
  <c r="V19" i="10" s="1"/>
  <c r="T68" i="10"/>
  <c r="U68" i="10" s="1"/>
  <c r="V68" i="10" s="1"/>
  <c r="AB68" i="10" s="1"/>
  <c r="T76" i="10"/>
  <c r="U76" i="10" s="1"/>
  <c r="V76" i="10" s="1"/>
  <c r="AD33" i="10"/>
  <c r="AC33" i="10"/>
  <c r="AD50" i="10"/>
  <c r="AC50" i="10"/>
  <c r="AD41" i="10"/>
  <c r="AC41" i="10"/>
  <c r="T70" i="10"/>
  <c r="U70" i="10" s="1"/>
  <c r="V70" i="10" s="1"/>
  <c r="AD73" i="10"/>
  <c r="AC73" i="10"/>
  <c r="AC14" i="10"/>
  <c r="AD22" i="10"/>
  <c r="AC22" i="10"/>
  <c r="AD85" i="10"/>
  <c r="AC85" i="10"/>
  <c r="AD64" i="10"/>
  <c r="AC64" i="10"/>
  <c r="AD24" i="10"/>
  <c r="AC24" i="10"/>
  <c r="T65" i="10"/>
  <c r="U65" i="10" s="1"/>
  <c r="V65" i="10" s="1"/>
  <c r="AB65" i="10" s="1"/>
  <c r="AD71" i="10"/>
  <c r="AC71" i="10"/>
  <c r="AD26" i="10"/>
  <c r="AC26" i="10"/>
  <c r="AC46" i="10"/>
  <c r="AD61" i="10"/>
  <c r="AC61" i="10"/>
  <c r="AD20" i="10"/>
  <c r="AC20" i="10"/>
  <c r="T43" i="10"/>
  <c r="U43" i="10" s="1"/>
  <c r="V43" i="10" s="1"/>
  <c r="AB43" i="10" s="1"/>
  <c r="AD35" i="10"/>
  <c r="AC35" i="10"/>
  <c r="AD37" i="10"/>
  <c r="AC37" i="10"/>
  <c r="T57" i="10"/>
  <c r="U57" i="10" s="1"/>
  <c r="V57" i="10" s="1"/>
  <c r="I90" i="10"/>
  <c r="AD18" i="10"/>
  <c r="AC18" i="10"/>
  <c r="T30" i="10"/>
  <c r="U30" i="10" s="1"/>
  <c r="V30" i="10" s="1"/>
  <c r="AB30" i="10" s="1"/>
  <c r="AD77" i="10"/>
  <c r="AC77" i="10"/>
  <c r="T84" i="10"/>
  <c r="U84" i="10" s="1"/>
  <c r="V84" i="10" s="1"/>
  <c r="AB84" i="10" s="1"/>
  <c r="AD78" i="10"/>
  <c r="AC78" i="10"/>
  <c r="AD52" i="10"/>
  <c r="AC52" i="10"/>
  <c r="AD62" i="10"/>
  <c r="AC62" i="10"/>
  <c r="AC32" i="10"/>
  <c r="AD67" i="10"/>
  <c r="AC67" i="10"/>
  <c r="AD75" i="10"/>
  <c r="AC75" i="10"/>
  <c r="AD39" i="10"/>
  <c r="AC39" i="10"/>
  <c r="AD58" i="10"/>
  <c r="AC58" i="10"/>
  <c r="AD60" i="10"/>
  <c r="AC60" i="10"/>
  <c r="AC13" i="10"/>
  <c r="T80" i="10"/>
  <c r="U80" i="10" s="1"/>
  <c r="V80" i="10" s="1"/>
  <c r="T23" i="10"/>
  <c r="U23" i="10" s="1"/>
  <c r="V23" i="10" s="1"/>
  <c r="T72" i="10"/>
  <c r="U72" i="10" s="1"/>
  <c r="V72" i="10" s="1"/>
  <c r="AB72" i="10" s="1"/>
  <c r="T51" i="10"/>
  <c r="U51" i="10" s="1"/>
  <c r="V51" i="10" s="1"/>
  <c r="AB51" i="10" s="1"/>
  <c r="AE11" i="11"/>
  <c r="AE90" i="11" s="1"/>
  <c r="AB64" i="10"/>
  <c r="AB29" i="10"/>
  <c r="AB45" i="10"/>
  <c r="AE45" i="10" s="1"/>
  <c r="AB22" i="10"/>
  <c r="AB71" i="10"/>
  <c r="AB60" i="10"/>
  <c r="AB38" i="10"/>
  <c r="AB24" i="10"/>
  <c r="AB58" i="10"/>
  <c r="T34" i="10"/>
  <c r="U34" i="10" s="1"/>
  <c r="V34" i="10" s="1"/>
  <c r="T66" i="10"/>
  <c r="U66" i="10" s="1"/>
  <c r="V66" i="10" s="1"/>
  <c r="AB18" i="10"/>
  <c r="AB85" i="10"/>
  <c r="AB54" i="10"/>
  <c r="AB28" i="10"/>
  <c r="AB86" i="10"/>
  <c r="AB76" i="10"/>
  <c r="AB67" i="10"/>
  <c r="AB47" i="10"/>
  <c r="AB49" i="10"/>
  <c r="AB41" i="10"/>
  <c r="AB40" i="10"/>
  <c r="AB73" i="10"/>
  <c r="T44" i="10"/>
  <c r="U44" i="10" s="1"/>
  <c r="V44" i="10" s="1"/>
  <c r="AB37" i="10"/>
  <c r="AB59" i="10"/>
  <c r="AB26" i="10"/>
  <c r="AB33" i="10"/>
  <c r="AB77" i="10"/>
  <c r="AB79" i="10"/>
  <c r="AB46" i="10"/>
  <c r="T74" i="10"/>
  <c r="U74" i="10" s="1"/>
  <c r="V74" i="10" s="1"/>
  <c r="T81" i="10"/>
  <c r="U81" i="10" s="1"/>
  <c r="V81" i="10" s="1"/>
  <c r="T87" i="10"/>
  <c r="U87" i="10" s="1"/>
  <c r="V87" i="10" s="1"/>
  <c r="AB78" i="10"/>
  <c r="AB52" i="10"/>
  <c r="AE52" i="10" s="1"/>
  <c r="AB62" i="10"/>
  <c r="T55" i="10"/>
  <c r="U55" i="10" s="1"/>
  <c r="V55" i="10" s="1"/>
  <c r="AB35" i="10"/>
  <c r="AB75" i="10"/>
  <c r="T21" i="10"/>
  <c r="U21" i="10" s="1"/>
  <c r="V21" i="10" s="1"/>
  <c r="T36" i="10"/>
  <c r="U36" i="10" s="1"/>
  <c r="V36" i="10" s="1"/>
  <c r="AB80" i="10"/>
  <c r="AB23" i="10"/>
  <c r="T82" i="10"/>
  <c r="U82" i="10" s="1"/>
  <c r="V82" i="10" s="1"/>
  <c r="T53" i="10"/>
  <c r="U53" i="10" s="1"/>
  <c r="V53" i="10" s="1"/>
  <c r="AB56" i="10"/>
  <c r="AB39" i="10"/>
  <c r="AB50" i="10"/>
  <c r="AB61" i="10"/>
  <c r="AB20" i="10"/>
  <c r="AB63" i="10"/>
  <c r="J90" i="10"/>
  <c r="T69" i="10"/>
  <c r="U69" i="10" s="1"/>
  <c r="V69" i="10" s="1"/>
  <c r="T17" i="10"/>
  <c r="U17" i="10" s="1"/>
  <c r="V17" i="10" s="1"/>
  <c r="R90" i="10"/>
  <c r="S11" i="10"/>
  <c r="S90" i="10" s="1"/>
  <c r="T12" i="10"/>
  <c r="U12" i="10" s="1"/>
  <c r="V12" i="10" s="1"/>
  <c r="T42" i="10"/>
  <c r="U42" i="10" s="1"/>
  <c r="V42" i="10" s="1"/>
  <c r="T25" i="10"/>
  <c r="U25" i="10" s="1"/>
  <c r="V25" i="10" s="1"/>
  <c r="T16" i="10"/>
  <c r="U16" i="10" s="1"/>
  <c r="V16" i="10" s="1"/>
  <c r="L90" i="10"/>
  <c r="M11" i="10"/>
  <c r="M90" i="10" s="1"/>
  <c r="K90" i="9"/>
  <c r="L11" i="9" s="1"/>
  <c r="N90" i="9"/>
  <c r="O54" i="9" s="1"/>
  <c r="P54" i="9" s="1"/>
  <c r="H90" i="9"/>
  <c r="I13" i="9" s="1"/>
  <c r="J13" i="9" s="1"/>
  <c r="Q90" i="9"/>
  <c r="R24" i="9" s="1"/>
  <c r="S24" i="9" s="1"/>
  <c r="R24" i="5"/>
  <c r="R78" i="5"/>
  <c r="R25" i="5"/>
  <c r="R26" i="5"/>
  <c r="R50" i="5"/>
  <c r="R27" i="5"/>
  <c r="R34" i="5"/>
  <c r="R11" i="5"/>
  <c r="R35" i="5"/>
  <c r="R12" i="5"/>
  <c r="R65" i="5"/>
  <c r="R36" i="5"/>
  <c r="R13" i="5"/>
  <c r="R37" i="5"/>
  <c r="R66" i="5"/>
  <c r="R67" i="5"/>
  <c r="R79" i="5"/>
  <c r="R14" i="5"/>
  <c r="R68" i="5"/>
  <c r="R51" i="5"/>
  <c r="R52" i="5"/>
  <c r="R69" i="5"/>
  <c r="R38" i="5"/>
  <c r="R70" i="5"/>
  <c r="R39" i="5"/>
  <c r="R15" i="5"/>
  <c r="R53" i="5"/>
  <c r="R28" i="5"/>
  <c r="R80" i="5"/>
  <c r="R81" i="5"/>
  <c r="R40" i="5"/>
  <c r="R16" i="5"/>
  <c r="R29" i="5"/>
  <c r="R41" i="5"/>
  <c r="R42" i="5"/>
  <c r="R17" i="5"/>
  <c r="R71" i="5"/>
  <c r="R54" i="5"/>
  <c r="R30" i="5"/>
  <c r="R72" i="5"/>
  <c r="R31" i="5"/>
  <c r="R55" i="5"/>
  <c r="R43" i="5"/>
  <c r="R73" i="5"/>
  <c r="R82" i="5"/>
  <c r="R83" i="5"/>
  <c r="R56" i="5"/>
  <c r="R57" i="5"/>
  <c r="R44" i="5"/>
  <c r="R45" i="5"/>
  <c r="R58" i="5"/>
  <c r="R74" i="5"/>
  <c r="R46" i="5"/>
  <c r="R59" i="5"/>
  <c r="R60" i="5"/>
  <c r="R75" i="5"/>
  <c r="R84" i="5"/>
  <c r="R18" i="5"/>
  <c r="R85" i="5"/>
  <c r="R32" i="5"/>
  <c r="R61" i="5"/>
  <c r="R47" i="5"/>
  <c r="R33" i="5"/>
  <c r="R48" i="5"/>
  <c r="R86" i="5"/>
  <c r="R19" i="5"/>
  <c r="R62" i="5"/>
  <c r="R20" i="5"/>
  <c r="R21" i="5"/>
  <c r="R76" i="5"/>
  <c r="R87" i="5"/>
  <c r="R77" i="5"/>
  <c r="R63" i="5"/>
  <c r="R88" i="5"/>
  <c r="R22" i="5"/>
  <c r="R49" i="5"/>
  <c r="R23" i="5"/>
  <c r="R64" i="5"/>
  <c r="O24" i="5"/>
  <c r="O78" i="5"/>
  <c r="O25" i="5"/>
  <c r="O26" i="5"/>
  <c r="O50" i="5"/>
  <c r="O27" i="5"/>
  <c r="O34" i="5"/>
  <c r="O11" i="5"/>
  <c r="O35" i="5"/>
  <c r="O12" i="5"/>
  <c r="O65" i="5"/>
  <c r="O36" i="5"/>
  <c r="O13" i="5"/>
  <c r="O37" i="5"/>
  <c r="O66" i="5"/>
  <c r="O67" i="5"/>
  <c r="O79" i="5"/>
  <c r="O14" i="5"/>
  <c r="O68" i="5"/>
  <c r="O51" i="5"/>
  <c r="O52" i="5"/>
  <c r="O69" i="5"/>
  <c r="O38" i="5"/>
  <c r="O70" i="5"/>
  <c r="O39" i="5"/>
  <c r="O15" i="5"/>
  <c r="O53" i="5"/>
  <c r="O28" i="5"/>
  <c r="O80" i="5"/>
  <c r="O81" i="5"/>
  <c r="O40" i="5"/>
  <c r="O16" i="5"/>
  <c r="O29" i="5"/>
  <c r="O41" i="5"/>
  <c r="O42" i="5"/>
  <c r="O17" i="5"/>
  <c r="O71" i="5"/>
  <c r="O54" i="5"/>
  <c r="O30" i="5"/>
  <c r="O72" i="5"/>
  <c r="O31" i="5"/>
  <c r="O55" i="5"/>
  <c r="O43" i="5"/>
  <c r="O73" i="5"/>
  <c r="O82" i="5"/>
  <c r="O83" i="5"/>
  <c r="O56" i="5"/>
  <c r="O57" i="5"/>
  <c r="O44" i="5"/>
  <c r="O45" i="5"/>
  <c r="O58" i="5"/>
  <c r="O74" i="5"/>
  <c r="O46" i="5"/>
  <c r="O59" i="5"/>
  <c r="O60" i="5"/>
  <c r="O75" i="5"/>
  <c r="O84" i="5"/>
  <c r="O18" i="5"/>
  <c r="O85" i="5"/>
  <c r="O32" i="5"/>
  <c r="O61" i="5"/>
  <c r="O47" i="5"/>
  <c r="O33" i="5"/>
  <c r="O48" i="5"/>
  <c r="O86" i="5"/>
  <c r="O19" i="5"/>
  <c r="O62" i="5"/>
  <c r="O20" i="5"/>
  <c r="O21" i="5"/>
  <c r="O76" i="5"/>
  <c r="O87" i="5"/>
  <c r="O77" i="5"/>
  <c r="O63" i="5"/>
  <c r="O88" i="5"/>
  <c r="O22" i="5"/>
  <c r="O49" i="5"/>
  <c r="O23" i="5"/>
  <c r="O64" i="5"/>
  <c r="L24" i="5"/>
  <c r="L78" i="5"/>
  <c r="L25" i="5"/>
  <c r="L26" i="5"/>
  <c r="L50" i="5"/>
  <c r="L27" i="5"/>
  <c r="L34" i="5"/>
  <c r="L11" i="5"/>
  <c r="L35" i="5"/>
  <c r="L12" i="5"/>
  <c r="L65" i="5"/>
  <c r="L36" i="5"/>
  <c r="L13" i="5"/>
  <c r="L37" i="5"/>
  <c r="L66" i="5"/>
  <c r="L67" i="5"/>
  <c r="L79" i="5"/>
  <c r="L14" i="5"/>
  <c r="L68" i="5"/>
  <c r="L51" i="5"/>
  <c r="L52" i="5"/>
  <c r="L69" i="5"/>
  <c r="L38" i="5"/>
  <c r="L70" i="5"/>
  <c r="L39" i="5"/>
  <c r="L15" i="5"/>
  <c r="L53" i="5"/>
  <c r="L28" i="5"/>
  <c r="L80" i="5"/>
  <c r="L81" i="5"/>
  <c r="L40" i="5"/>
  <c r="L16" i="5"/>
  <c r="L29" i="5"/>
  <c r="L41" i="5"/>
  <c r="L42" i="5"/>
  <c r="L17" i="5"/>
  <c r="L71" i="5"/>
  <c r="L54" i="5"/>
  <c r="L30" i="5"/>
  <c r="L72" i="5"/>
  <c r="L31" i="5"/>
  <c r="L55" i="5"/>
  <c r="L43" i="5"/>
  <c r="L73" i="5"/>
  <c r="L82" i="5"/>
  <c r="L83" i="5"/>
  <c r="L56" i="5"/>
  <c r="L57" i="5"/>
  <c r="L44" i="5"/>
  <c r="L45" i="5"/>
  <c r="L58" i="5"/>
  <c r="L74" i="5"/>
  <c r="L46" i="5"/>
  <c r="L59" i="5"/>
  <c r="L60" i="5"/>
  <c r="L75" i="5"/>
  <c r="L84" i="5"/>
  <c r="L18" i="5"/>
  <c r="L85" i="5"/>
  <c r="L32" i="5"/>
  <c r="L61" i="5"/>
  <c r="L47" i="5"/>
  <c r="L33" i="5"/>
  <c r="L48" i="5"/>
  <c r="L86" i="5"/>
  <c r="L19" i="5"/>
  <c r="L62" i="5"/>
  <c r="L20" i="5"/>
  <c r="L21" i="5"/>
  <c r="L76" i="5"/>
  <c r="L87" i="5"/>
  <c r="L77" i="5"/>
  <c r="L63" i="5"/>
  <c r="L88" i="5"/>
  <c r="L22" i="5"/>
  <c r="L49" i="5"/>
  <c r="L23" i="5"/>
  <c r="L64" i="5"/>
  <c r="I24" i="5"/>
  <c r="I78" i="5"/>
  <c r="I25" i="5"/>
  <c r="I26" i="5"/>
  <c r="I50" i="5"/>
  <c r="I27" i="5"/>
  <c r="I34" i="5"/>
  <c r="I11" i="5"/>
  <c r="I35" i="5"/>
  <c r="I12" i="5"/>
  <c r="I65" i="5"/>
  <c r="I36" i="5"/>
  <c r="I13" i="5"/>
  <c r="I37" i="5"/>
  <c r="I66" i="5"/>
  <c r="I67" i="5"/>
  <c r="I79" i="5"/>
  <c r="I14" i="5"/>
  <c r="I68" i="5"/>
  <c r="I51" i="5"/>
  <c r="I52" i="5"/>
  <c r="I69" i="5"/>
  <c r="I38" i="5"/>
  <c r="I70" i="5"/>
  <c r="I39" i="5"/>
  <c r="I15" i="5"/>
  <c r="I53" i="5"/>
  <c r="I28" i="5"/>
  <c r="I80" i="5"/>
  <c r="I81" i="5"/>
  <c r="I40" i="5"/>
  <c r="I16" i="5"/>
  <c r="I29" i="5"/>
  <c r="I41" i="5"/>
  <c r="I42" i="5"/>
  <c r="I17" i="5"/>
  <c r="I71" i="5"/>
  <c r="I54" i="5"/>
  <c r="I30" i="5"/>
  <c r="I72" i="5"/>
  <c r="I31" i="5"/>
  <c r="I55" i="5"/>
  <c r="I43" i="5"/>
  <c r="I73" i="5"/>
  <c r="I82" i="5"/>
  <c r="I83" i="5"/>
  <c r="I56" i="5"/>
  <c r="I57" i="5"/>
  <c r="I44" i="5"/>
  <c r="I45" i="5"/>
  <c r="I58" i="5"/>
  <c r="I74" i="5"/>
  <c r="I46" i="5"/>
  <c r="I59" i="5"/>
  <c r="I60" i="5"/>
  <c r="I75" i="5"/>
  <c r="I84" i="5"/>
  <c r="I18" i="5"/>
  <c r="I85" i="5"/>
  <c r="I32" i="5"/>
  <c r="I61" i="5"/>
  <c r="I47" i="5"/>
  <c r="I33" i="5"/>
  <c r="I48" i="5"/>
  <c r="I86" i="5"/>
  <c r="I19" i="5"/>
  <c r="I62" i="5"/>
  <c r="I20" i="5"/>
  <c r="I21" i="5"/>
  <c r="I76" i="5"/>
  <c r="I87" i="5"/>
  <c r="I77" i="5"/>
  <c r="I63" i="5"/>
  <c r="I88" i="5"/>
  <c r="I22" i="5"/>
  <c r="I49" i="5"/>
  <c r="I23" i="5"/>
  <c r="I64" i="5"/>
  <c r="G24" i="5"/>
  <c r="G78" i="5"/>
  <c r="G25" i="5"/>
  <c r="G26" i="5"/>
  <c r="G50" i="5"/>
  <c r="G27" i="5"/>
  <c r="G34" i="5"/>
  <c r="G11" i="5"/>
  <c r="G35" i="5"/>
  <c r="G12" i="5"/>
  <c r="G65" i="5"/>
  <c r="G36" i="5"/>
  <c r="G13" i="5"/>
  <c r="G37" i="5"/>
  <c r="G66" i="5"/>
  <c r="G67" i="5"/>
  <c r="G79" i="5"/>
  <c r="G14" i="5"/>
  <c r="G68" i="5"/>
  <c r="G51" i="5"/>
  <c r="G52" i="5"/>
  <c r="G69" i="5"/>
  <c r="G38" i="5"/>
  <c r="G70" i="5"/>
  <c r="G39" i="5"/>
  <c r="G15" i="5"/>
  <c r="G53" i="5"/>
  <c r="G28" i="5"/>
  <c r="G80" i="5"/>
  <c r="G81" i="5"/>
  <c r="G40" i="5"/>
  <c r="G16" i="5"/>
  <c r="G29" i="5"/>
  <c r="G41" i="5"/>
  <c r="G42" i="5"/>
  <c r="G17" i="5"/>
  <c r="G71" i="5"/>
  <c r="G54" i="5"/>
  <c r="G30" i="5"/>
  <c r="G72" i="5"/>
  <c r="G31" i="5"/>
  <c r="G55" i="5"/>
  <c r="G43" i="5"/>
  <c r="G73" i="5"/>
  <c r="G82" i="5"/>
  <c r="G83" i="5"/>
  <c r="G56" i="5"/>
  <c r="G57" i="5"/>
  <c r="G44" i="5"/>
  <c r="G45" i="5"/>
  <c r="G58" i="5"/>
  <c r="G74" i="5"/>
  <c r="G46" i="5"/>
  <c r="G59" i="5"/>
  <c r="G60" i="5"/>
  <c r="G75" i="5"/>
  <c r="G84" i="5"/>
  <c r="G18" i="5"/>
  <c r="G85" i="5"/>
  <c r="G32" i="5"/>
  <c r="G61" i="5"/>
  <c r="G47" i="5"/>
  <c r="G33" i="5"/>
  <c r="G48" i="5"/>
  <c r="G86" i="5"/>
  <c r="G19" i="5"/>
  <c r="G62" i="5"/>
  <c r="G20" i="5"/>
  <c r="G21" i="5"/>
  <c r="G76" i="5"/>
  <c r="G87" i="5"/>
  <c r="G77" i="5"/>
  <c r="G63" i="5"/>
  <c r="G88" i="5"/>
  <c r="G22" i="5"/>
  <c r="G49" i="5"/>
  <c r="G23" i="5"/>
  <c r="G64" i="5"/>
  <c r="F24" i="5"/>
  <c r="H24" i="5" s="1"/>
  <c r="F78" i="5"/>
  <c r="F25" i="5"/>
  <c r="F26" i="5"/>
  <c r="F50" i="5"/>
  <c r="H50" i="5" s="1"/>
  <c r="F27" i="5"/>
  <c r="H27" i="5" s="1"/>
  <c r="F34" i="5"/>
  <c r="F11" i="5"/>
  <c r="H11" i="5" s="1"/>
  <c r="F35" i="5"/>
  <c r="H35" i="5" s="1"/>
  <c r="F12" i="5"/>
  <c r="F65" i="5"/>
  <c r="F36" i="5"/>
  <c r="H36" i="5" s="1"/>
  <c r="F13" i="5"/>
  <c r="H13" i="5" s="1"/>
  <c r="F37" i="5"/>
  <c r="H37" i="5" s="1"/>
  <c r="F66" i="5"/>
  <c r="F67" i="5"/>
  <c r="H67" i="5" s="1"/>
  <c r="F79" i="5"/>
  <c r="H79" i="5" s="1"/>
  <c r="F14" i="5"/>
  <c r="F68" i="5"/>
  <c r="F51" i="5"/>
  <c r="H51" i="5" s="1"/>
  <c r="F52" i="5"/>
  <c r="H52" i="5" s="1"/>
  <c r="F69" i="5"/>
  <c r="H69" i="5" s="1"/>
  <c r="F38" i="5"/>
  <c r="F70" i="5"/>
  <c r="H70" i="5" s="1"/>
  <c r="F39" i="5"/>
  <c r="H39" i="5" s="1"/>
  <c r="F15" i="5"/>
  <c r="F53" i="5"/>
  <c r="F28" i="5"/>
  <c r="H28" i="5" s="1"/>
  <c r="F80" i="5"/>
  <c r="H80" i="5" s="1"/>
  <c r="F81" i="5"/>
  <c r="H81" i="5" s="1"/>
  <c r="F40" i="5"/>
  <c r="F16" i="5"/>
  <c r="H16" i="5" s="1"/>
  <c r="F29" i="5"/>
  <c r="H29" i="5" s="1"/>
  <c r="F41" i="5"/>
  <c r="F42" i="5"/>
  <c r="F17" i="5"/>
  <c r="F71" i="5"/>
  <c r="H71" i="5" s="1"/>
  <c r="F54" i="5"/>
  <c r="H54" i="5" s="1"/>
  <c r="F30" i="5"/>
  <c r="F72" i="5"/>
  <c r="H72" i="5" s="1"/>
  <c r="F31" i="5"/>
  <c r="H31" i="5" s="1"/>
  <c r="F55" i="5"/>
  <c r="F43" i="5"/>
  <c r="F73" i="5"/>
  <c r="F82" i="5"/>
  <c r="H82" i="5" s="1"/>
  <c r="F83" i="5"/>
  <c r="H83" i="5" s="1"/>
  <c r="F56" i="5"/>
  <c r="F57" i="5"/>
  <c r="H57" i="5" s="1"/>
  <c r="F44" i="5"/>
  <c r="H44" i="5" s="1"/>
  <c r="F45" i="5"/>
  <c r="F58" i="5"/>
  <c r="F74" i="5"/>
  <c r="H74" i="5" s="1"/>
  <c r="F46" i="5"/>
  <c r="H46" i="5" s="1"/>
  <c r="F59" i="5"/>
  <c r="H59" i="5" s="1"/>
  <c r="F60" i="5"/>
  <c r="F75" i="5"/>
  <c r="H75" i="5" s="1"/>
  <c r="F84" i="5"/>
  <c r="H84" i="5" s="1"/>
  <c r="F18" i="5"/>
  <c r="F85" i="5"/>
  <c r="F32" i="5"/>
  <c r="H32" i="5" s="1"/>
  <c r="F61" i="5"/>
  <c r="H61" i="5" s="1"/>
  <c r="F47" i="5"/>
  <c r="H47" i="5" s="1"/>
  <c r="F33" i="5"/>
  <c r="F48" i="5"/>
  <c r="H48" i="5" s="1"/>
  <c r="F86" i="5"/>
  <c r="H86" i="5" s="1"/>
  <c r="F19" i="5"/>
  <c r="F62" i="5"/>
  <c r="F20" i="5"/>
  <c r="H20" i="5" s="1"/>
  <c r="F21" i="5"/>
  <c r="H21" i="5" s="1"/>
  <c r="F76" i="5"/>
  <c r="H76" i="5" s="1"/>
  <c r="F87" i="5"/>
  <c r="F77" i="5"/>
  <c r="H77" i="5" s="1"/>
  <c r="F63" i="5"/>
  <c r="H63" i="5" s="1"/>
  <c r="F88" i="5"/>
  <c r="F22" i="5"/>
  <c r="F49" i="5"/>
  <c r="H49" i="5" s="1"/>
  <c r="F23" i="5"/>
  <c r="H23" i="5" s="1"/>
  <c r="F64" i="5"/>
  <c r="H64" i="5" s="1"/>
  <c r="D24" i="5"/>
  <c r="D78" i="5"/>
  <c r="D25" i="5"/>
  <c r="D26" i="5"/>
  <c r="D50" i="5"/>
  <c r="D27" i="5"/>
  <c r="D34" i="5"/>
  <c r="D11" i="5"/>
  <c r="D35" i="5"/>
  <c r="D12" i="5"/>
  <c r="D65" i="5"/>
  <c r="D36" i="5"/>
  <c r="D13" i="5"/>
  <c r="D37" i="5"/>
  <c r="D66" i="5"/>
  <c r="D67" i="5"/>
  <c r="D79" i="5"/>
  <c r="D14" i="5"/>
  <c r="D68" i="5"/>
  <c r="D51" i="5"/>
  <c r="D52" i="5"/>
  <c r="D69" i="5"/>
  <c r="D38" i="5"/>
  <c r="D70" i="5"/>
  <c r="D39" i="5"/>
  <c r="D15" i="5"/>
  <c r="D53" i="5"/>
  <c r="D28" i="5"/>
  <c r="D80" i="5"/>
  <c r="D81" i="5"/>
  <c r="D40" i="5"/>
  <c r="D16" i="5"/>
  <c r="D29" i="5"/>
  <c r="D41" i="5"/>
  <c r="D42" i="5"/>
  <c r="D17" i="5"/>
  <c r="D71" i="5"/>
  <c r="D54" i="5"/>
  <c r="D30" i="5"/>
  <c r="D72" i="5"/>
  <c r="D31" i="5"/>
  <c r="D55" i="5"/>
  <c r="D43" i="5"/>
  <c r="D73" i="5"/>
  <c r="D82" i="5"/>
  <c r="D83" i="5"/>
  <c r="D56" i="5"/>
  <c r="D57" i="5"/>
  <c r="D44" i="5"/>
  <c r="D45" i="5"/>
  <c r="D58" i="5"/>
  <c r="D74" i="5"/>
  <c r="D46" i="5"/>
  <c r="D59" i="5"/>
  <c r="D60" i="5"/>
  <c r="D75" i="5"/>
  <c r="D84" i="5"/>
  <c r="D18" i="5"/>
  <c r="D85" i="5"/>
  <c r="D32" i="5"/>
  <c r="D61" i="5"/>
  <c r="D47" i="5"/>
  <c r="D33" i="5"/>
  <c r="D48" i="5"/>
  <c r="D86" i="5"/>
  <c r="D19" i="5"/>
  <c r="D62" i="5"/>
  <c r="D20" i="5"/>
  <c r="D21" i="5"/>
  <c r="D76" i="5"/>
  <c r="D87" i="5"/>
  <c r="D77" i="5"/>
  <c r="D63" i="5"/>
  <c r="D88" i="5"/>
  <c r="D22" i="5"/>
  <c r="D49" i="5"/>
  <c r="D23" i="5"/>
  <c r="D64" i="5"/>
  <c r="C24" i="5"/>
  <c r="C78" i="5"/>
  <c r="C25" i="5"/>
  <c r="C26" i="5"/>
  <c r="C50" i="5"/>
  <c r="C27" i="5"/>
  <c r="C34" i="5"/>
  <c r="C11" i="5"/>
  <c r="C35" i="5"/>
  <c r="C12" i="5"/>
  <c r="C65" i="5"/>
  <c r="C36" i="5"/>
  <c r="C13" i="5"/>
  <c r="C37" i="5"/>
  <c r="C66" i="5"/>
  <c r="C67" i="5"/>
  <c r="C79" i="5"/>
  <c r="C14" i="5"/>
  <c r="C68" i="5"/>
  <c r="C51" i="5"/>
  <c r="C52" i="5"/>
  <c r="C69" i="5"/>
  <c r="C38" i="5"/>
  <c r="C70" i="5"/>
  <c r="C39" i="5"/>
  <c r="C15" i="5"/>
  <c r="C53" i="5"/>
  <c r="C28" i="5"/>
  <c r="C80" i="5"/>
  <c r="C81" i="5"/>
  <c r="C40" i="5"/>
  <c r="C16" i="5"/>
  <c r="C29" i="5"/>
  <c r="C41" i="5"/>
  <c r="C42" i="5"/>
  <c r="C17" i="5"/>
  <c r="C71" i="5"/>
  <c r="C54" i="5"/>
  <c r="C30" i="5"/>
  <c r="C72" i="5"/>
  <c r="C31" i="5"/>
  <c r="C55" i="5"/>
  <c r="C43" i="5"/>
  <c r="C73" i="5"/>
  <c r="C82" i="5"/>
  <c r="C83" i="5"/>
  <c r="C56" i="5"/>
  <c r="C57" i="5"/>
  <c r="C44" i="5"/>
  <c r="C45" i="5"/>
  <c r="C58" i="5"/>
  <c r="C74" i="5"/>
  <c r="C46" i="5"/>
  <c r="C59" i="5"/>
  <c r="C60" i="5"/>
  <c r="C75" i="5"/>
  <c r="C84" i="5"/>
  <c r="C18" i="5"/>
  <c r="C85" i="5"/>
  <c r="C32" i="5"/>
  <c r="C61" i="5"/>
  <c r="C47" i="5"/>
  <c r="C33" i="5"/>
  <c r="C48" i="5"/>
  <c r="C86" i="5"/>
  <c r="C19" i="5"/>
  <c r="C62" i="5"/>
  <c r="C20" i="5"/>
  <c r="C21" i="5"/>
  <c r="C76" i="5"/>
  <c r="C87" i="5"/>
  <c r="C77" i="5"/>
  <c r="C63" i="5"/>
  <c r="C88" i="5"/>
  <c r="C22" i="5"/>
  <c r="C49" i="5"/>
  <c r="C23" i="5"/>
  <c r="C64" i="5"/>
  <c r="AB32" i="10" l="1"/>
  <c r="AB27" i="10"/>
  <c r="AB13" i="10"/>
  <c r="I11" i="9"/>
  <c r="J11" i="9" s="1"/>
  <c r="H87" i="5"/>
  <c r="H33" i="5"/>
  <c r="H60" i="5"/>
  <c r="H56" i="5"/>
  <c r="H30" i="5"/>
  <c r="H40" i="5"/>
  <c r="H38" i="5"/>
  <c r="H66" i="5"/>
  <c r="H34" i="5"/>
  <c r="AE64" i="10"/>
  <c r="H73" i="5"/>
  <c r="H17" i="5"/>
  <c r="H26" i="5"/>
  <c r="AB15" i="10"/>
  <c r="V92" i="11"/>
  <c r="AC48" i="10"/>
  <c r="AB48" i="10"/>
  <c r="AE49" i="10"/>
  <c r="H88" i="5"/>
  <c r="H19" i="5"/>
  <c r="H18" i="5"/>
  <c r="H45" i="5"/>
  <c r="H55" i="5"/>
  <c r="H41" i="5"/>
  <c r="H15" i="5"/>
  <c r="H14" i="5"/>
  <c r="H12" i="5"/>
  <c r="H78" i="5"/>
  <c r="AB83" i="10"/>
  <c r="O37" i="9"/>
  <c r="P37" i="9" s="1"/>
  <c r="L60" i="9"/>
  <c r="M60" i="9" s="1"/>
  <c r="L43" i="9"/>
  <c r="M43" i="9" s="1"/>
  <c r="L71" i="9"/>
  <c r="M71" i="9" s="1"/>
  <c r="L72" i="9"/>
  <c r="M72" i="9" s="1"/>
  <c r="L64" i="9"/>
  <c r="M64" i="9" s="1"/>
  <c r="L59" i="9"/>
  <c r="M59" i="9" s="1"/>
  <c r="AE39" i="10"/>
  <c r="AD14" i="10"/>
  <c r="H22" i="5"/>
  <c r="H62" i="5"/>
  <c r="H85" i="5"/>
  <c r="H58" i="5"/>
  <c r="H43" i="5"/>
  <c r="H42" i="5"/>
  <c r="H53" i="5"/>
  <c r="H68" i="5"/>
  <c r="H65" i="5"/>
  <c r="H25" i="5"/>
  <c r="O58" i="9"/>
  <c r="P58" i="9" s="1"/>
  <c r="O49" i="9"/>
  <c r="P49" i="9" s="1"/>
  <c r="AB31" i="10"/>
  <c r="AE31" i="10" s="1"/>
  <c r="AE77" i="10"/>
  <c r="AC31" i="10"/>
  <c r="AC15" i="10"/>
  <c r="O47" i="9"/>
  <c r="P47" i="9" s="1"/>
  <c r="O74" i="9"/>
  <c r="P74" i="9" s="1"/>
  <c r="L31" i="9"/>
  <c r="M31" i="9" s="1"/>
  <c r="AB88" i="10"/>
  <c r="AC88" i="10"/>
  <c r="L84" i="9"/>
  <c r="M84" i="9" s="1"/>
  <c r="L63" i="9"/>
  <c r="M63" i="9" s="1"/>
  <c r="L46" i="9"/>
  <c r="M46" i="9" s="1"/>
  <c r="AD42" i="10"/>
  <c r="AC42" i="10"/>
  <c r="AD82" i="10"/>
  <c r="AC82" i="10"/>
  <c r="AD84" i="10"/>
  <c r="AC84" i="10"/>
  <c r="AD25" i="10"/>
  <c r="AC25" i="10"/>
  <c r="AD12" i="10"/>
  <c r="AC12" i="10"/>
  <c r="AD55" i="10"/>
  <c r="AC55" i="10"/>
  <c r="AD87" i="10"/>
  <c r="AC87" i="10"/>
  <c r="AD66" i="10"/>
  <c r="AC66" i="10"/>
  <c r="AD65" i="10"/>
  <c r="AC65" i="10"/>
  <c r="AE65" i="10" s="1"/>
  <c r="AD70" i="10"/>
  <c r="AC70" i="10"/>
  <c r="AD81" i="10"/>
  <c r="AC81" i="10"/>
  <c r="AB70" i="10"/>
  <c r="AD34" i="10"/>
  <c r="AC34" i="10"/>
  <c r="AE71" i="10"/>
  <c r="AD51" i="10"/>
  <c r="AC51" i="10"/>
  <c r="AE51" i="10" s="1"/>
  <c r="AD43" i="10"/>
  <c r="AC43" i="10"/>
  <c r="AD53" i="10"/>
  <c r="AC53" i="10"/>
  <c r="AD19" i="10"/>
  <c r="AC19" i="10"/>
  <c r="AD74" i="10"/>
  <c r="AC74" i="10"/>
  <c r="AB19" i="10"/>
  <c r="AE19" i="10" s="1"/>
  <c r="AD72" i="10"/>
  <c r="AC72" i="10"/>
  <c r="AD30" i="10"/>
  <c r="AC30" i="10"/>
  <c r="AD57" i="10"/>
  <c r="AC57" i="10"/>
  <c r="AD17" i="10"/>
  <c r="AC17" i="10"/>
  <c r="AD36" i="10"/>
  <c r="AC36" i="10"/>
  <c r="AD23" i="10"/>
  <c r="AC23" i="10"/>
  <c r="AE23" i="10" s="1"/>
  <c r="AD16" i="10"/>
  <c r="AC16" i="10"/>
  <c r="AD68" i="10"/>
  <c r="AC68" i="10"/>
  <c r="AD44" i="10"/>
  <c r="AC44" i="10"/>
  <c r="AD69" i="10"/>
  <c r="AC69" i="10"/>
  <c r="AD21" i="10"/>
  <c r="AC21" i="10"/>
  <c r="AB57" i="10"/>
  <c r="AD80" i="10"/>
  <c r="AC80" i="10"/>
  <c r="AD76" i="10"/>
  <c r="AE76" i="10" s="1"/>
  <c r="AC76" i="10"/>
  <c r="AE28" i="10"/>
  <c r="AE48" i="10"/>
  <c r="AE75" i="10"/>
  <c r="AE38" i="10"/>
  <c r="AE29" i="10"/>
  <c r="AE83" i="10"/>
  <c r="AE24" i="10"/>
  <c r="AE47" i="10"/>
  <c r="AE13" i="10"/>
  <c r="AE78" i="10"/>
  <c r="AE15" i="10"/>
  <c r="AE14" i="10"/>
  <c r="AE37" i="10"/>
  <c r="AE41" i="10"/>
  <c r="AE60" i="10"/>
  <c r="AE27" i="10"/>
  <c r="AE85" i="10"/>
  <c r="AE22" i="10"/>
  <c r="AE56" i="10"/>
  <c r="AE26" i="10"/>
  <c r="AE58" i="10"/>
  <c r="AE59" i="10"/>
  <c r="AE18" i="10"/>
  <c r="AE20" i="10"/>
  <c r="AE73" i="10"/>
  <c r="AE40" i="10"/>
  <c r="AE86" i="10"/>
  <c r="AE79" i="10"/>
  <c r="AE54" i="10"/>
  <c r="AE32" i="10"/>
  <c r="AE62" i="10"/>
  <c r="AE46" i="10"/>
  <c r="AE67" i="10"/>
  <c r="AE61" i="10"/>
  <c r="AE50" i="10"/>
  <c r="AE63" i="10"/>
  <c r="AE35" i="10"/>
  <c r="AE33" i="10"/>
  <c r="AB55" i="10"/>
  <c r="AB44" i="10"/>
  <c r="AB17" i="10"/>
  <c r="AB87" i="10"/>
  <c r="AB66" i="10"/>
  <c r="AB69" i="10"/>
  <c r="AB36" i="10"/>
  <c r="AB81" i="10"/>
  <c r="AB34" i="10"/>
  <c r="AB16" i="10"/>
  <c r="AB21" i="10"/>
  <c r="AB74" i="10"/>
  <c r="AB25" i="10"/>
  <c r="AB53" i="10"/>
  <c r="AB42" i="10"/>
  <c r="AB82" i="10"/>
  <c r="AB12" i="10"/>
  <c r="T11" i="10"/>
  <c r="U11" i="10" s="1"/>
  <c r="V11" i="10" s="1"/>
  <c r="L44" i="9"/>
  <c r="M44" i="9" s="1"/>
  <c r="O61" i="9"/>
  <c r="P61" i="9" s="1"/>
  <c r="L26" i="9"/>
  <c r="M26" i="9" s="1"/>
  <c r="L39" i="9"/>
  <c r="M39" i="9" s="1"/>
  <c r="L76" i="9"/>
  <c r="M76" i="9" s="1"/>
  <c r="I80" i="9"/>
  <c r="J80" i="9" s="1"/>
  <c r="L52" i="9"/>
  <c r="M52" i="9" s="1"/>
  <c r="L87" i="9"/>
  <c r="M87" i="9" s="1"/>
  <c r="L21" i="9"/>
  <c r="M21" i="9" s="1"/>
  <c r="L68" i="9"/>
  <c r="M68" i="9" s="1"/>
  <c r="L50" i="9"/>
  <c r="M50" i="9" s="1"/>
  <c r="L34" i="9"/>
  <c r="M34" i="9" s="1"/>
  <c r="L81" i="9"/>
  <c r="M81" i="9" s="1"/>
  <c r="L13" i="9"/>
  <c r="M13" i="9" s="1"/>
  <c r="I48" i="9"/>
  <c r="J48" i="9" s="1"/>
  <c r="L28" i="9"/>
  <c r="M28" i="9" s="1"/>
  <c r="O46" i="9"/>
  <c r="P46" i="9" s="1"/>
  <c r="L38" i="9"/>
  <c r="M38" i="9" s="1"/>
  <c r="L77" i="9"/>
  <c r="M77" i="9" s="1"/>
  <c r="L69" i="9"/>
  <c r="M69" i="9" s="1"/>
  <c r="M11" i="9"/>
  <c r="R61" i="9"/>
  <c r="S61" i="9" s="1"/>
  <c r="I40" i="9"/>
  <c r="J40" i="9" s="1"/>
  <c r="L78" i="9"/>
  <c r="M78" i="9" s="1"/>
  <c r="O86" i="9"/>
  <c r="P86" i="9" s="1"/>
  <c r="O85" i="9"/>
  <c r="P85" i="9" s="1"/>
  <c r="O77" i="9"/>
  <c r="P77" i="9" s="1"/>
  <c r="O69" i="9"/>
  <c r="P69" i="9" s="1"/>
  <c r="O59" i="9"/>
  <c r="P59" i="9" s="1"/>
  <c r="O56" i="9"/>
  <c r="P56" i="9" s="1"/>
  <c r="O43" i="9"/>
  <c r="P43" i="9" s="1"/>
  <c r="O40" i="9"/>
  <c r="P40" i="9" s="1"/>
  <c r="O88" i="9"/>
  <c r="P88" i="9" s="1"/>
  <c r="O75" i="9"/>
  <c r="P75" i="9" s="1"/>
  <c r="O67" i="9"/>
  <c r="P67" i="9" s="1"/>
  <c r="O53" i="9"/>
  <c r="P53" i="9" s="1"/>
  <c r="O50" i="9"/>
  <c r="P50" i="9" s="1"/>
  <c r="O11" i="9"/>
  <c r="O82" i="9"/>
  <c r="P82" i="9" s="1"/>
  <c r="O70" i="9"/>
  <c r="P70" i="9" s="1"/>
  <c r="O55" i="9"/>
  <c r="P55" i="9" s="1"/>
  <c r="O52" i="9"/>
  <c r="P52" i="9" s="1"/>
  <c r="O33" i="9"/>
  <c r="P33" i="9" s="1"/>
  <c r="O13" i="9"/>
  <c r="P13" i="9" s="1"/>
  <c r="O41" i="9"/>
  <c r="P41" i="9" s="1"/>
  <c r="O39" i="9"/>
  <c r="P39" i="9" s="1"/>
  <c r="O38" i="9"/>
  <c r="P38" i="9" s="1"/>
  <c r="O36" i="9"/>
  <c r="P36" i="9" s="1"/>
  <c r="O35" i="9"/>
  <c r="P35" i="9" s="1"/>
  <c r="O34" i="9"/>
  <c r="P34" i="9" s="1"/>
  <c r="O26" i="9"/>
  <c r="P26" i="9" s="1"/>
  <c r="O84" i="9"/>
  <c r="P84" i="9" s="1"/>
  <c r="O72" i="9"/>
  <c r="P72" i="9" s="1"/>
  <c r="O65" i="9"/>
  <c r="P65" i="9" s="1"/>
  <c r="O32" i="9"/>
  <c r="P32" i="9" s="1"/>
  <c r="O31" i="9"/>
  <c r="P31" i="9" s="1"/>
  <c r="O23" i="9"/>
  <c r="P23" i="9" s="1"/>
  <c r="O21" i="9"/>
  <c r="P21" i="9" s="1"/>
  <c r="O19" i="9"/>
  <c r="P19" i="9" s="1"/>
  <c r="O17" i="9"/>
  <c r="P17" i="9" s="1"/>
  <c r="O15" i="9"/>
  <c r="P15" i="9" s="1"/>
  <c r="O81" i="9"/>
  <c r="P81" i="9" s="1"/>
  <c r="O57" i="9"/>
  <c r="P57" i="9" s="1"/>
  <c r="O48" i="9"/>
  <c r="P48" i="9" s="1"/>
  <c r="O64" i="9"/>
  <c r="P64" i="9" s="1"/>
  <c r="O78" i="9"/>
  <c r="P78" i="9" s="1"/>
  <c r="O30" i="9"/>
  <c r="P30" i="9" s="1"/>
  <c r="O29" i="9"/>
  <c r="P29" i="9" s="1"/>
  <c r="O80" i="9"/>
  <c r="P80" i="9" s="1"/>
  <c r="O73" i="9"/>
  <c r="P73" i="9" s="1"/>
  <c r="O83" i="9"/>
  <c r="P83" i="9" s="1"/>
  <c r="O44" i="9"/>
  <c r="P44" i="9" s="1"/>
  <c r="O24" i="9"/>
  <c r="P24" i="9" s="1"/>
  <c r="O20" i="9"/>
  <c r="P20" i="9" s="1"/>
  <c r="O16" i="9"/>
  <c r="P16" i="9" s="1"/>
  <c r="O12" i="9"/>
  <c r="P12" i="9" s="1"/>
  <c r="O28" i="9"/>
  <c r="P28" i="9" s="1"/>
  <c r="O27" i="9"/>
  <c r="P27" i="9" s="1"/>
  <c r="O60" i="9"/>
  <c r="P60" i="9" s="1"/>
  <c r="O22" i="9"/>
  <c r="P22" i="9" s="1"/>
  <c r="O18" i="9"/>
  <c r="P18" i="9" s="1"/>
  <c r="O14" i="9"/>
  <c r="P14" i="9" s="1"/>
  <c r="R13" i="9"/>
  <c r="S13" i="9" s="1"/>
  <c r="L70" i="9"/>
  <c r="M70" i="9" s="1"/>
  <c r="L40" i="9"/>
  <c r="M40" i="9" s="1"/>
  <c r="R11" i="9"/>
  <c r="R32" i="9"/>
  <c r="S32" i="9" s="1"/>
  <c r="I60" i="9"/>
  <c r="J60" i="9" s="1"/>
  <c r="L79" i="9"/>
  <c r="M79" i="9" s="1"/>
  <c r="L58" i="9"/>
  <c r="M58" i="9" s="1"/>
  <c r="I70" i="9"/>
  <c r="J70" i="9" s="1"/>
  <c r="O76" i="9"/>
  <c r="P76" i="9" s="1"/>
  <c r="R60" i="9"/>
  <c r="S60" i="9" s="1"/>
  <c r="L14" i="9"/>
  <c r="M14" i="9" s="1"/>
  <c r="L45" i="9"/>
  <c r="M45" i="9" s="1"/>
  <c r="L42" i="9"/>
  <c r="M42" i="9" s="1"/>
  <c r="O62" i="9"/>
  <c r="P62" i="9" s="1"/>
  <c r="I15" i="9"/>
  <c r="J15" i="9" s="1"/>
  <c r="R87" i="9"/>
  <c r="S87" i="9" s="1"/>
  <c r="R85" i="9"/>
  <c r="S85" i="9" s="1"/>
  <c r="R83" i="9"/>
  <c r="S83" i="9" s="1"/>
  <c r="R81" i="9"/>
  <c r="S81" i="9" s="1"/>
  <c r="R75" i="9"/>
  <c r="S75" i="9" s="1"/>
  <c r="R74" i="9"/>
  <c r="S74" i="9" s="1"/>
  <c r="R67" i="9"/>
  <c r="S67" i="9" s="1"/>
  <c r="R66" i="9"/>
  <c r="S66" i="9" s="1"/>
  <c r="R58" i="9"/>
  <c r="S58" i="9" s="1"/>
  <c r="R55" i="9"/>
  <c r="S55" i="9" s="1"/>
  <c r="R42" i="9"/>
  <c r="S42" i="9" s="1"/>
  <c r="R39" i="9"/>
  <c r="S39" i="9" s="1"/>
  <c r="R80" i="9"/>
  <c r="S80" i="9" s="1"/>
  <c r="R73" i="9"/>
  <c r="S73" i="9" s="1"/>
  <c r="R72" i="9"/>
  <c r="S72" i="9" s="1"/>
  <c r="R65" i="9"/>
  <c r="S65" i="9" s="1"/>
  <c r="R64" i="9"/>
  <c r="S64" i="9" s="1"/>
  <c r="R82" i="9"/>
  <c r="S82" i="9" s="1"/>
  <c r="R86" i="9"/>
  <c r="S86" i="9" s="1"/>
  <c r="R77" i="9"/>
  <c r="S77" i="9" s="1"/>
  <c r="R35" i="9"/>
  <c r="S35" i="9" s="1"/>
  <c r="R78" i="9"/>
  <c r="S78" i="9" s="1"/>
  <c r="R59" i="9"/>
  <c r="S59" i="9" s="1"/>
  <c r="R25" i="9"/>
  <c r="S25" i="9" s="1"/>
  <c r="R71" i="9"/>
  <c r="S71" i="9" s="1"/>
  <c r="R29" i="9"/>
  <c r="S29" i="9" s="1"/>
  <c r="R69" i="9"/>
  <c r="S69" i="9" s="1"/>
  <c r="R46" i="9"/>
  <c r="S46" i="9" s="1"/>
  <c r="R43" i="9"/>
  <c r="S43" i="9" s="1"/>
  <c r="R79" i="9"/>
  <c r="S79" i="9" s="1"/>
  <c r="R49" i="9"/>
  <c r="S49" i="9" s="1"/>
  <c r="R27" i="9"/>
  <c r="S27" i="9" s="1"/>
  <c r="R54" i="9"/>
  <c r="S54" i="9" s="1"/>
  <c r="R51" i="9"/>
  <c r="S51" i="9" s="1"/>
  <c r="R63" i="9"/>
  <c r="S63" i="9" s="1"/>
  <c r="R38" i="9"/>
  <c r="S38" i="9" s="1"/>
  <c r="R33" i="9"/>
  <c r="S33" i="9" s="1"/>
  <c r="R37" i="9"/>
  <c r="S37" i="9" s="1"/>
  <c r="R34" i="9"/>
  <c r="S34" i="9" s="1"/>
  <c r="R52" i="9"/>
  <c r="S52" i="9" s="1"/>
  <c r="R40" i="9"/>
  <c r="S40" i="9" s="1"/>
  <c r="R26" i="9"/>
  <c r="S26" i="9" s="1"/>
  <c r="R56" i="9"/>
  <c r="S56" i="9" s="1"/>
  <c r="R57" i="9"/>
  <c r="S57" i="9" s="1"/>
  <c r="R70" i="9"/>
  <c r="S70" i="9" s="1"/>
  <c r="R20" i="9"/>
  <c r="S20" i="9" s="1"/>
  <c r="I30" i="9"/>
  <c r="J30" i="9" s="1"/>
  <c r="R18" i="9"/>
  <c r="S18" i="9" s="1"/>
  <c r="L57" i="9"/>
  <c r="M57" i="9" s="1"/>
  <c r="L41" i="9"/>
  <c r="M41" i="9" s="1"/>
  <c r="L83" i="9"/>
  <c r="M83" i="9" s="1"/>
  <c r="L85" i="9"/>
  <c r="M85" i="9" s="1"/>
  <c r="L20" i="9"/>
  <c r="M20" i="9" s="1"/>
  <c r="L18" i="9"/>
  <c r="M18" i="9" s="1"/>
  <c r="L73" i="9"/>
  <c r="M73" i="9" s="1"/>
  <c r="L53" i="9"/>
  <c r="M53" i="9" s="1"/>
  <c r="L27" i="9"/>
  <c r="M27" i="9" s="1"/>
  <c r="L24" i="9"/>
  <c r="M24" i="9" s="1"/>
  <c r="L22" i="9"/>
  <c r="M22" i="9" s="1"/>
  <c r="L51" i="9"/>
  <c r="M51" i="9" s="1"/>
  <c r="L37" i="9"/>
  <c r="M37" i="9" s="1"/>
  <c r="L67" i="9"/>
  <c r="M67" i="9" s="1"/>
  <c r="L33" i="9"/>
  <c r="M33" i="9" s="1"/>
  <c r="L65" i="9"/>
  <c r="M65" i="9" s="1"/>
  <c r="L25" i="9"/>
  <c r="M25" i="9" s="1"/>
  <c r="L12" i="9"/>
  <c r="M12" i="9" s="1"/>
  <c r="I78" i="9"/>
  <c r="J78" i="9" s="1"/>
  <c r="I86" i="9"/>
  <c r="J86" i="9" s="1"/>
  <c r="R88" i="9"/>
  <c r="S88" i="9" s="1"/>
  <c r="R48" i="9"/>
  <c r="S48" i="9" s="1"/>
  <c r="R44" i="9"/>
  <c r="S44" i="9" s="1"/>
  <c r="R16" i="9"/>
  <c r="S16" i="9" s="1"/>
  <c r="L75" i="9"/>
  <c r="M75" i="9" s="1"/>
  <c r="I21" i="9"/>
  <c r="J21" i="9" s="1"/>
  <c r="R14" i="9"/>
  <c r="S14" i="9" s="1"/>
  <c r="L29" i="9"/>
  <c r="M29" i="9" s="1"/>
  <c r="I68" i="9"/>
  <c r="J68" i="9" s="1"/>
  <c r="L61" i="9"/>
  <c r="M61" i="9" s="1"/>
  <c r="R17" i="9"/>
  <c r="S17" i="9" s="1"/>
  <c r="O45" i="9"/>
  <c r="P45" i="9" s="1"/>
  <c r="O66" i="9"/>
  <c r="P66" i="9" s="1"/>
  <c r="O42" i="9"/>
  <c r="P42" i="9" s="1"/>
  <c r="L35" i="9"/>
  <c r="M35" i="9" s="1"/>
  <c r="L49" i="9"/>
  <c r="M49" i="9" s="1"/>
  <c r="R12" i="9"/>
  <c r="S12" i="9" s="1"/>
  <c r="R62" i="9"/>
  <c r="S62" i="9" s="1"/>
  <c r="I17" i="9"/>
  <c r="J17" i="9" s="1"/>
  <c r="I19" i="9"/>
  <c r="J19" i="9" s="1"/>
  <c r="R22" i="9"/>
  <c r="S22" i="9" s="1"/>
  <c r="L82" i="9"/>
  <c r="M82" i="9" s="1"/>
  <c r="L86" i="9"/>
  <c r="M86" i="9" s="1"/>
  <c r="L66" i="9"/>
  <c r="M66" i="9" s="1"/>
  <c r="R84" i="9"/>
  <c r="S84" i="9" s="1"/>
  <c r="L47" i="9"/>
  <c r="M47" i="9" s="1"/>
  <c r="O68" i="9"/>
  <c r="P68" i="9" s="1"/>
  <c r="L54" i="9"/>
  <c r="M54" i="9" s="1"/>
  <c r="L88" i="9"/>
  <c r="M88" i="9" s="1"/>
  <c r="L62" i="9"/>
  <c r="M62" i="9" s="1"/>
  <c r="L80" i="9"/>
  <c r="M80" i="9" s="1"/>
  <c r="R45" i="9"/>
  <c r="S45" i="9" s="1"/>
  <c r="I44" i="9"/>
  <c r="J44" i="9" s="1"/>
  <c r="O87" i="9"/>
  <c r="P87" i="9" s="1"/>
  <c r="L36" i="9"/>
  <c r="M36" i="9" s="1"/>
  <c r="I72" i="9"/>
  <c r="J72" i="9" s="1"/>
  <c r="O79" i="9"/>
  <c r="P79" i="9" s="1"/>
  <c r="L48" i="9"/>
  <c r="M48" i="9" s="1"/>
  <c r="O71" i="9"/>
  <c r="P71" i="9" s="1"/>
  <c r="I56" i="9"/>
  <c r="J56" i="9" s="1"/>
  <c r="R31" i="9"/>
  <c r="S31" i="9" s="1"/>
  <c r="L55" i="9"/>
  <c r="M55" i="9" s="1"/>
  <c r="L23" i="9"/>
  <c r="M23" i="9" s="1"/>
  <c r="O51" i="9"/>
  <c r="P51" i="9" s="1"/>
  <c r="R50" i="9"/>
  <c r="S50" i="9" s="1"/>
  <c r="R28" i="9"/>
  <c r="S28" i="9" s="1"/>
  <c r="R76" i="9"/>
  <c r="S76" i="9" s="1"/>
  <c r="R68" i="9"/>
  <c r="S68" i="9" s="1"/>
  <c r="R21" i="9"/>
  <c r="S21" i="9" s="1"/>
  <c r="R19" i="9"/>
  <c r="S19" i="9" s="1"/>
  <c r="I87" i="9"/>
  <c r="J87" i="9" s="1"/>
  <c r="I85" i="9"/>
  <c r="I83" i="9"/>
  <c r="J83" i="9" s="1"/>
  <c r="I81" i="9"/>
  <c r="J81" i="9" s="1"/>
  <c r="I79" i="9"/>
  <c r="J79" i="9" s="1"/>
  <c r="I77" i="9"/>
  <c r="J77" i="9" s="1"/>
  <c r="I75" i="9"/>
  <c r="J75" i="9" s="1"/>
  <c r="I73" i="9"/>
  <c r="J73" i="9" s="1"/>
  <c r="I71" i="9"/>
  <c r="J71" i="9" s="1"/>
  <c r="I69" i="9"/>
  <c r="J69" i="9" s="1"/>
  <c r="I67" i="9"/>
  <c r="J67" i="9" s="1"/>
  <c r="I65" i="9"/>
  <c r="J65" i="9" s="1"/>
  <c r="I58" i="9"/>
  <c r="J58" i="9" s="1"/>
  <c r="I55" i="9"/>
  <c r="J55" i="9" s="1"/>
  <c r="I42" i="9"/>
  <c r="J42" i="9" s="1"/>
  <c r="I39" i="9"/>
  <c r="J39" i="9" s="1"/>
  <c r="I61" i="9"/>
  <c r="J61" i="9" s="1"/>
  <c r="I45" i="9"/>
  <c r="J45" i="9" s="1"/>
  <c r="I82" i="9"/>
  <c r="J82" i="9" s="1"/>
  <c r="I84" i="9"/>
  <c r="J84" i="9" s="1"/>
  <c r="I57" i="9"/>
  <c r="J57" i="9" s="1"/>
  <c r="I41" i="9"/>
  <c r="J41" i="9" s="1"/>
  <c r="I88" i="9"/>
  <c r="J88" i="9" s="1"/>
  <c r="I31" i="9"/>
  <c r="J31" i="9" s="1"/>
  <c r="I76" i="9"/>
  <c r="J76" i="9" s="1"/>
  <c r="I66" i="9"/>
  <c r="J66" i="9" s="1"/>
  <c r="I62" i="9"/>
  <c r="J62" i="9" s="1"/>
  <c r="I43" i="9"/>
  <c r="J43" i="9" s="1"/>
  <c r="I25" i="9"/>
  <c r="J25" i="9" s="1"/>
  <c r="I50" i="9"/>
  <c r="J50" i="9" s="1"/>
  <c r="I49" i="9"/>
  <c r="J49" i="9" s="1"/>
  <c r="I47" i="9"/>
  <c r="J47" i="9" s="1"/>
  <c r="I29" i="9"/>
  <c r="J29" i="9" s="1"/>
  <c r="I28" i="9"/>
  <c r="J28" i="9" s="1"/>
  <c r="I63" i="9"/>
  <c r="J63" i="9" s="1"/>
  <c r="I12" i="9"/>
  <c r="J12" i="9" s="1"/>
  <c r="I54" i="9"/>
  <c r="J54" i="9" s="1"/>
  <c r="I53" i="9"/>
  <c r="J53" i="9" s="1"/>
  <c r="I51" i="9"/>
  <c r="J51" i="9" s="1"/>
  <c r="I34" i="9"/>
  <c r="J34" i="9" s="1"/>
  <c r="I27" i="9"/>
  <c r="J27" i="9" s="1"/>
  <c r="I24" i="9"/>
  <c r="J24" i="9" s="1"/>
  <c r="I22" i="9"/>
  <c r="J22" i="9" s="1"/>
  <c r="I20" i="9"/>
  <c r="J20" i="9" s="1"/>
  <c r="I18" i="9"/>
  <c r="J18" i="9" s="1"/>
  <c r="I16" i="9"/>
  <c r="J16" i="9" s="1"/>
  <c r="I14" i="9"/>
  <c r="J14" i="9" s="1"/>
  <c r="I74" i="9"/>
  <c r="J74" i="9" s="1"/>
  <c r="I52" i="9"/>
  <c r="J52" i="9" s="1"/>
  <c r="I38" i="9"/>
  <c r="J38" i="9" s="1"/>
  <c r="I37" i="9"/>
  <c r="J37" i="9" s="1"/>
  <c r="I59" i="9"/>
  <c r="J59" i="9" s="1"/>
  <c r="I35" i="9"/>
  <c r="J35" i="9" s="1"/>
  <c r="I26" i="9"/>
  <c r="J26" i="9" s="1"/>
  <c r="I33" i="9"/>
  <c r="J33" i="9" s="1"/>
  <c r="I36" i="9"/>
  <c r="J36" i="9" s="1"/>
  <c r="I32" i="9"/>
  <c r="J32" i="9" s="1"/>
  <c r="R30" i="9"/>
  <c r="S30" i="9" s="1"/>
  <c r="R53" i="9"/>
  <c r="S53" i="9" s="1"/>
  <c r="R23" i="9"/>
  <c r="S23" i="9" s="1"/>
  <c r="L19" i="9"/>
  <c r="M19" i="9" s="1"/>
  <c r="R47" i="9"/>
  <c r="S47" i="9" s="1"/>
  <c r="L56" i="9"/>
  <c r="M56" i="9" s="1"/>
  <c r="L30" i="9"/>
  <c r="M30" i="9" s="1"/>
  <c r="R41" i="9"/>
  <c r="S41" i="9" s="1"/>
  <c r="I64" i="9"/>
  <c r="J64" i="9" s="1"/>
  <c r="L74" i="9"/>
  <c r="M74" i="9" s="1"/>
  <c r="L32" i="9"/>
  <c r="M32" i="9" s="1"/>
  <c r="O25" i="9"/>
  <c r="P25" i="9" s="1"/>
  <c r="I46" i="9"/>
  <c r="J46" i="9" s="1"/>
  <c r="L17" i="9"/>
  <c r="M17" i="9" s="1"/>
  <c r="L16" i="9"/>
  <c r="M16" i="9" s="1"/>
  <c r="L15" i="9"/>
  <c r="M15" i="9" s="1"/>
  <c r="O63" i="9"/>
  <c r="P63" i="9" s="1"/>
  <c r="R36" i="9"/>
  <c r="S36" i="9" s="1"/>
  <c r="R15" i="9"/>
  <c r="S15" i="9" s="1"/>
  <c r="I23" i="9"/>
  <c r="J23" i="9" s="1"/>
  <c r="L90" i="5"/>
  <c r="M20" i="5" s="1"/>
  <c r="N20" i="5" s="1"/>
  <c r="R90" i="5"/>
  <c r="S27" i="5" s="1"/>
  <c r="T27" i="5" s="1"/>
  <c r="O90" i="5"/>
  <c r="I90" i="5"/>
  <c r="J69" i="5" s="1"/>
  <c r="K69" i="5" s="1"/>
  <c r="E90" i="5"/>
  <c r="E96" i="5" s="1"/>
  <c r="T46" i="9" l="1"/>
  <c r="AE80" i="10"/>
  <c r="M71" i="5"/>
  <c r="N71" i="5" s="1"/>
  <c r="AE57" i="10"/>
  <c r="AE88" i="10"/>
  <c r="H90" i="5"/>
  <c r="E98" i="5" s="1"/>
  <c r="M52" i="5"/>
  <c r="N52" i="5" s="1"/>
  <c r="M82" i="5"/>
  <c r="N82" i="5" s="1"/>
  <c r="M46" i="5"/>
  <c r="N46" i="5" s="1"/>
  <c r="M21" i="5"/>
  <c r="N21" i="5" s="1"/>
  <c r="M74" i="5"/>
  <c r="N74" i="5" s="1"/>
  <c r="AE72" i="10"/>
  <c r="T13" i="9"/>
  <c r="T37" i="9"/>
  <c r="T59" i="9"/>
  <c r="T81" i="9"/>
  <c r="T67" i="9"/>
  <c r="T61" i="9"/>
  <c r="T64" i="9"/>
  <c r="T72" i="9"/>
  <c r="S83" i="5"/>
  <c r="T83" i="5" s="1"/>
  <c r="T71" i="9"/>
  <c r="T87" i="9"/>
  <c r="T24" i="9"/>
  <c r="M50" i="5"/>
  <c r="N50" i="5" s="1"/>
  <c r="M17" i="5"/>
  <c r="N17" i="5" s="1"/>
  <c r="AE30" i="10"/>
  <c r="AE70" i="10"/>
  <c r="T80" i="9"/>
  <c r="M80" i="5"/>
  <c r="N80" i="5" s="1"/>
  <c r="T77" i="9"/>
  <c r="T86" i="9"/>
  <c r="AE43" i="10"/>
  <c r="AE84" i="10"/>
  <c r="T62" i="9"/>
  <c r="T58" i="9"/>
  <c r="AE68" i="10"/>
  <c r="AD11" i="10"/>
  <c r="AC11" i="10"/>
  <c r="AE42" i="10"/>
  <c r="AE25" i="10"/>
  <c r="AE36" i="10"/>
  <c r="AE12" i="10"/>
  <c r="AE21" i="10"/>
  <c r="AE74" i="10"/>
  <c r="AE69" i="10"/>
  <c r="AE53" i="10"/>
  <c r="AE82" i="10"/>
  <c r="AE81" i="10"/>
  <c r="AE16" i="10"/>
  <c r="AE66" i="10"/>
  <c r="AE87" i="10"/>
  <c r="AE34" i="10"/>
  <c r="AE55" i="10"/>
  <c r="AE17" i="10"/>
  <c r="AE44" i="10"/>
  <c r="T90" i="10"/>
  <c r="T56" i="9"/>
  <c r="T35" i="9"/>
  <c r="T20" i="9"/>
  <c r="T38" i="9"/>
  <c r="T36" i="9"/>
  <c r="T74" i="9"/>
  <c r="T34" i="9"/>
  <c r="T47" i="9"/>
  <c r="T31" i="9"/>
  <c r="T39" i="9"/>
  <c r="T73" i="9"/>
  <c r="V73" i="13" s="1"/>
  <c r="T52" i="9"/>
  <c r="T27" i="9"/>
  <c r="T76" i="9"/>
  <c r="T33" i="9"/>
  <c r="T14" i="9"/>
  <c r="T88" i="9"/>
  <c r="T75" i="9"/>
  <c r="V75" i="13" s="1"/>
  <c r="T60" i="9"/>
  <c r="T48" i="9"/>
  <c r="T12" i="9"/>
  <c r="T43" i="9"/>
  <c r="T84" i="9"/>
  <c r="T65" i="9"/>
  <c r="T22" i="9"/>
  <c r="T63" i="9"/>
  <c r="T82" i="9"/>
  <c r="T83" i="9"/>
  <c r="T49" i="9"/>
  <c r="T26" i="9"/>
  <c r="T16" i="9"/>
  <c r="T53" i="9"/>
  <c r="T50" i="9"/>
  <c r="T41" i="9"/>
  <c r="T55" i="9"/>
  <c r="T15" i="9"/>
  <c r="T23" i="9"/>
  <c r="T18" i="9"/>
  <c r="T54" i="9"/>
  <c r="T25" i="9"/>
  <c r="T57" i="9"/>
  <c r="T79" i="9"/>
  <c r="T44" i="9"/>
  <c r="T68" i="9"/>
  <c r="T78" i="9"/>
  <c r="J90" i="9"/>
  <c r="T40" i="9"/>
  <c r="T28" i="9"/>
  <c r="T66" i="9"/>
  <c r="T45" i="9"/>
  <c r="T69" i="9"/>
  <c r="T85" i="9"/>
  <c r="T21" i="9"/>
  <c r="I90" i="9"/>
  <c r="R90" i="9"/>
  <c r="S11" i="9"/>
  <c r="S90" i="9" s="1"/>
  <c r="O90" i="9"/>
  <c r="P11" i="9"/>
  <c r="P90" i="9" s="1"/>
  <c r="T32" i="9"/>
  <c r="T29" i="9"/>
  <c r="M90" i="9"/>
  <c r="T19" i="9"/>
  <c r="L90" i="9"/>
  <c r="T51" i="9"/>
  <c r="T42" i="9"/>
  <c r="T17" i="9"/>
  <c r="T30" i="9"/>
  <c r="T70" i="9"/>
  <c r="P64" i="5"/>
  <c r="P34" i="5"/>
  <c r="Q34" i="5" s="1"/>
  <c r="P30" i="5"/>
  <c r="Q30" i="5" s="1"/>
  <c r="P87" i="5"/>
  <c r="Q87" i="5" s="1"/>
  <c r="P11" i="5"/>
  <c r="Q11" i="5" s="1"/>
  <c r="P72" i="5"/>
  <c r="Q72" i="5" s="1"/>
  <c r="P77" i="5"/>
  <c r="Q77" i="5" s="1"/>
  <c r="P66" i="5"/>
  <c r="Q66" i="5" s="1"/>
  <c r="P56" i="5"/>
  <c r="Q56" i="5" s="1"/>
  <c r="P67" i="5"/>
  <c r="Q67" i="5" s="1"/>
  <c r="P57" i="5"/>
  <c r="Q57" i="5" s="1"/>
  <c r="P38" i="5"/>
  <c r="Q38" i="5" s="1"/>
  <c r="P60" i="5"/>
  <c r="Q60" i="5" s="1"/>
  <c r="P48" i="5"/>
  <c r="Q48" i="5" s="1"/>
  <c r="P70" i="5"/>
  <c r="Q70" i="5" s="1"/>
  <c r="P75" i="5"/>
  <c r="Q75" i="5" s="1"/>
  <c r="P40" i="5"/>
  <c r="Q40" i="5" s="1"/>
  <c r="P33" i="5"/>
  <c r="Q33" i="5" s="1"/>
  <c r="P16" i="5"/>
  <c r="Q16" i="5" s="1"/>
  <c r="S35" i="5"/>
  <c r="T35" i="5" s="1"/>
  <c r="P84" i="5"/>
  <c r="Q84" i="5" s="1"/>
  <c r="S79" i="5"/>
  <c r="T79" i="5" s="1"/>
  <c r="P86" i="5"/>
  <c r="Q86" i="5" s="1"/>
  <c r="M64" i="5"/>
  <c r="N64" i="5" s="1"/>
  <c r="M34" i="5"/>
  <c r="N34" i="5" s="1"/>
  <c r="M68" i="5"/>
  <c r="N68" i="5" s="1"/>
  <c r="M16" i="5"/>
  <c r="N16" i="5" s="1"/>
  <c r="M87" i="5"/>
  <c r="N87" i="5" s="1"/>
  <c r="M40" i="5"/>
  <c r="N40" i="5" s="1"/>
  <c r="M11" i="5"/>
  <c r="N11" i="5" s="1"/>
  <c r="M56" i="5"/>
  <c r="N56" i="5" s="1"/>
  <c r="M85" i="5"/>
  <c r="N85" i="5" s="1"/>
  <c r="M77" i="5"/>
  <c r="N77" i="5" s="1"/>
  <c r="M76" i="5"/>
  <c r="N76" i="5" s="1"/>
  <c r="M38" i="5"/>
  <c r="N38" i="5" s="1"/>
  <c r="M57" i="5"/>
  <c r="N57" i="5" s="1"/>
  <c r="M65" i="5"/>
  <c r="N65" i="5" s="1"/>
  <c r="M70" i="5"/>
  <c r="N70" i="5" s="1"/>
  <c r="M54" i="5"/>
  <c r="N54" i="5" s="1"/>
  <c r="M33" i="5"/>
  <c r="N33" i="5" s="1"/>
  <c r="M22" i="5"/>
  <c r="N22" i="5" s="1"/>
  <c r="M27" i="5"/>
  <c r="N27" i="5" s="1"/>
  <c r="M37" i="5"/>
  <c r="N37" i="5" s="1"/>
  <c r="M30" i="5"/>
  <c r="N30" i="5" s="1"/>
  <c r="M58" i="5"/>
  <c r="N58" i="5" s="1"/>
  <c r="M48" i="5"/>
  <c r="N48" i="5" s="1"/>
  <c r="M75" i="5"/>
  <c r="N75" i="5" s="1"/>
  <c r="M66" i="5"/>
  <c r="N66" i="5" s="1"/>
  <c r="M72" i="5"/>
  <c r="N72" i="5" s="1"/>
  <c r="M79" i="5"/>
  <c r="N79" i="5" s="1"/>
  <c r="M67" i="5"/>
  <c r="N67" i="5" s="1"/>
  <c r="M60" i="5"/>
  <c r="N60" i="5" s="1"/>
  <c r="M43" i="5"/>
  <c r="N43" i="5" s="1"/>
  <c r="M61" i="5"/>
  <c r="N61" i="5" s="1"/>
  <c r="P76" i="5"/>
  <c r="Q76" i="5" s="1"/>
  <c r="S39" i="5"/>
  <c r="T39" i="5" s="1"/>
  <c r="P35" i="5"/>
  <c r="Q35" i="5" s="1"/>
  <c r="P63" i="5"/>
  <c r="Q63" i="5" s="1"/>
  <c r="S55" i="5"/>
  <c r="T55" i="5" s="1"/>
  <c r="P15" i="5"/>
  <c r="Q15" i="5" s="1"/>
  <c r="M51" i="5"/>
  <c r="N51" i="5" s="1"/>
  <c r="S43" i="5"/>
  <c r="T43" i="5" s="1"/>
  <c r="P53" i="5"/>
  <c r="Q53" i="5" s="1"/>
  <c r="S69" i="5"/>
  <c r="T69" i="5" s="1"/>
  <c r="S26" i="5"/>
  <c r="T26" i="5" s="1"/>
  <c r="S20" i="5"/>
  <c r="T20" i="5" s="1"/>
  <c r="P74" i="5"/>
  <c r="Q74" i="5" s="1"/>
  <c r="M41" i="5"/>
  <c r="N41" i="5" s="1"/>
  <c r="M32" i="5"/>
  <c r="N32" i="5" s="1"/>
  <c r="S46" i="5"/>
  <c r="T46" i="5" s="1"/>
  <c r="P71" i="5"/>
  <c r="Q71" i="5" s="1"/>
  <c r="M73" i="5"/>
  <c r="N73" i="5" s="1"/>
  <c r="M69" i="5"/>
  <c r="N69" i="5" s="1"/>
  <c r="M39" i="5"/>
  <c r="N39" i="5" s="1"/>
  <c r="J65" i="5"/>
  <c r="K65" i="5" s="1"/>
  <c r="J32" i="5"/>
  <c r="K32" i="5" s="1"/>
  <c r="M42" i="5"/>
  <c r="N42" i="5" s="1"/>
  <c r="J37" i="5"/>
  <c r="K37" i="5" s="1"/>
  <c r="P27" i="5"/>
  <c r="Q27" i="5" s="1"/>
  <c r="P79" i="5"/>
  <c r="Q79" i="5" s="1"/>
  <c r="S45" i="5"/>
  <c r="T45" i="5" s="1"/>
  <c r="S58" i="5"/>
  <c r="T58" i="5" s="1"/>
  <c r="S54" i="5"/>
  <c r="T54" i="5" s="1"/>
  <c r="S49" i="5"/>
  <c r="T49" i="5" s="1"/>
  <c r="M55" i="5"/>
  <c r="N55" i="5" s="1"/>
  <c r="P82" i="5"/>
  <c r="Q82" i="5" s="1"/>
  <c r="M49" i="5"/>
  <c r="N49" i="5" s="1"/>
  <c r="M81" i="5"/>
  <c r="N81" i="5" s="1"/>
  <c r="M29" i="5"/>
  <c r="N29" i="5" s="1"/>
  <c r="J68" i="5"/>
  <c r="K68" i="5" s="1"/>
  <c r="J26" i="5"/>
  <c r="K26" i="5" s="1"/>
  <c r="J20" i="5"/>
  <c r="K20" i="5" s="1"/>
  <c r="J64" i="5"/>
  <c r="K64" i="5" s="1"/>
  <c r="J24" i="5"/>
  <c r="K24" i="5" s="1"/>
  <c r="J35" i="5"/>
  <c r="K35" i="5" s="1"/>
  <c r="J79" i="5"/>
  <c r="K79" i="5" s="1"/>
  <c r="J39" i="5"/>
  <c r="K39" i="5" s="1"/>
  <c r="J29" i="5"/>
  <c r="K29" i="5" s="1"/>
  <c r="J31" i="5"/>
  <c r="K31" i="5" s="1"/>
  <c r="J44" i="5"/>
  <c r="K44" i="5" s="1"/>
  <c r="J84" i="5"/>
  <c r="K84" i="5" s="1"/>
  <c r="J86" i="5"/>
  <c r="K86" i="5" s="1"/>
  <c r="J63" i="5"/>
  <c r="K63" i="5" s="1"/>
  <c r="J57" i="5"/>
  <c r="K57" i="5" s="1"/>
  <c r="J78" i="5"/>
  <c r="K78" i="5" s="1"/>
  <c r="J12" i="5"/>
  <c r="K12" i="5" s="1"/>
  <c r="J14" i="5"/>
  <c r="K14" i="5" s="1"/>
  <c r="J15" i="5"/>
  <c r="K15" i="5" s="1"/>
  <c r="J41" i="5"/>
  <c r="K41" i="5" s="1"/>
  <c r="J55" i="5"/>
  <c r="K55" i="5" s="1"/>
  <c r="J45" i="5"/>
  <c r="K45" i="5" s="1"/>
  <c r="J18" i="5"/>
  <c r="K18" i="5" s="1"/>
  <c r="J19" i="5"/>
  <c r="K19" i="5" s="1"/>
  <c r="J88" i="5"/>
  <c r="K88" i="5" s="1"/>
  <c r="J16" i="5"/>
  <c r="K16" i="5" s="1"/>
  <c r="J77" i="5"/>
  <c r="K77" i="5" s="1"/>
  <c r="J72" i="5"/>
  <c r="K72" i="5" s="1"/>
  <c r="J67" i="5"/>
  <c r="K67" i="5" s="1"/>
  <c r="J48" i="5"/>
  <c r="K48" i="5" s="1"/>
  <c r="J50" i="5"/>
  <c r="K50" i="5" s="1"/>
  <c r="J13" i="5"/>
  <c r="K13" i="5" s="1"/>
  <c r="J52" i="5"/>
  <c r="K52" i="5" s="1"/>
  <c r="J80" i="5"/>
  <c r="K80" i="5" s="1"/>
  <c r="J71" i="5"/>
  <c r="K71" i="5" s="1"/>
  <c r="J82" i="5"/>
  <c r="K82" i="5" s="1"/>
  <c r="J46" i="5"/>
  <c r="K46" i="5" s="1"/>
  <c r="J61" i="5"/>
  <c r="K61" i="5" s="1"/>
  <c r="J21" i="5"/>
  <c r="K21" i="5" s="1"/>
  <c r="J23" i="5"/>
  <c r="K23" i="5" s="1"/>
  <c r="J75" i="5"/>
  <c r="K75" i="5" s="1"/>
  <c r="J11" i="5"/>
  <c r="K11" i="5" s="1"/>
  <c r="J70" i="5"/>
  <c r="K70" i="5" s="1"/>
  <c r="S29" i="5"/>
  <c r="T29" i="5" s="1"/>
  <c r="P47" i="5"/>
  <c r="Q47" i="5" s="1"/>
  <c r="P41" i="5"/>
  <c r="Q41" i="5" s="1"/>
  <c r="P42" i="5"/>
  <c r="Q42" i="5" s="1"/>
  <c r="S36" i="5"/>
  <c r="T36" i="5" s="1"/>
  <c r="P32" i="5"/>
  <c r="Q32" i="5" s="1"/>
  <c r="S61" i="5"/>
  <c r="T61" i="5" s="1"/>
  <c r="M13" i="5"/>
  <c r="N13" i="5" s="1"/>
  <c r="M23" i="5"/>
  <c r="N23" i="5" s="1"/>
  <c r="S31" i="5"/>
  <c r="T31" i="5" s="1"/>
  <c r="P39" i="5"/>
  <c r="Q39" i="5" s="1"/>
  <c r="M36" i="5"/>
  <c r="N36" i="5" s="1"/>
  <c r="S18" i="5"/>
  <c r="T18" i="5" s="1"/>
  <c r="P55" i="5"/>
  <c r="Q55" i="5" s="1"/>
  <c r="S85" i="5"/>
  <c r="T85" i="5" s="1"/>
  <c r="P43" i="5"/>
  <c r="Q43" i="5" s="1"/>
  <c r="S59" i="5"/>
  <c r="T59" i="5" s="1"/>
  <c r="S51" i="5"/>
  <c r="T51" i="5" s="1"/>
  <c r="P26" i="5"/>
  <c r="Q26" i="5" s="1"/>
  <c r="P20" i="5"/>
  <c r="Q20" i="5" s="1"/>
  <c r="M45" i="5"/>
  <c r="N45" i="5" s="1"/>
  <c r="S50" i="5"/>
  <c r="T50" i="5" s="1"/>
  <c r="S21" i="5"/>
  <c r="T21" i="5" s="1"/>
  <c r="P46" i="5"/>
  <c r="Q46" i="5" s="1"/>
  <c r="M83" i="5"/>
  <c r="N83" i="5" s="1"/>
  <c r="M31" i="5"/>
  <c r="N31" i="5" s="1"/>
  <c r="J42" i="5"/>
  <c r="K42" i="5" s="1"/>
  <c r="J36" i="5"/>
  <c r="K36" i="5" s="1"/>
  <c r="J49" i="5"/>
  <c r="K49" i="5" s="1"/>
  <c r="M25" i="5"/>
  <c r="N25" i="5" s="1"/>
  <c r="J81" i="5"/>
  <c r="K81" i="5" s="1"/>
  <c r="S81" i="5"/>
  <c r="T81" i="5" s="1"/>
  <c r="P69" i="5"/>
  <c r="Q69" i="5" s="1"/>
  <c r="S44" i="5"/>
  <c r="T44" i="5" s="1"/>
  <c r="P29" i="5"/>
  <c r="Q29" i="5" s="1"/>
  <c r="S78" i="5"/>
  <c r="T78" i="5" s="1"/>
  <c r="S19" i="5"/>
  <c r="T19" i="5" s="1"/>
  <c r="P45" i="5"/>
  <c r="Q45" i="5" s="1"/>
  <c r="S25" i="5"/>
  <c r="T25" i="5" s="1"/>
  <c r="S62" i="5"/>
  <c r="T62" i="5" s="1"/>
  <c r="P58" i="5"/>
  <c r="Q58" i="5" s="1"/>
  <c r="S76" i="5"/>
  <c r="T76" i="5" s="1"/>
  <c r="S28" i="5"/>
  <c r="T28" i="5" s="1"/>
  <c r="P36" i="5"/>
  <c r="Q36" i="5" s="1"/>
  <c r="P49" i="5"/>
  <c r="Q49" i="5" s="1"/>
  <c r="M18" i="5"/>
  <c r="N18" i="5" s="1"/>
  <c r="S13" i="5"/>
  <c r="T13" i="5" s="1"/>
  <c r="S23" i="5"/>
  <c r="T23" i="5" s="1"/>
  <c r="P61" i="5"/>
  <c r="Q61" i="5" s="1"/>
  <c r="J34" i="5"/>
  <c r="K34" i="5" s="1"/>
  <c r="M59" i="5"/>
  <c r="N59" i="5" s="1"/>
  <c r="M44" i="5"/>
  <c r="N44" i="5" s="1"/>
  <c r="J43" i="5"/>
  <c r="K43" i="5" s="1"/>
  <c r="J51" i="5"/>
  <c r="K51" i="5" s="1"/>
  <c r="M62" i="5"/>
  <c r="N62" i="5" s="1"/>
  <c r="J54" i="5"/>
  <c r="K54" i="5" s="1"/>
  <c r="J66" i="5"/>
  <c r="K66" i="5" s="1"/>
  <c r="S84" i="5"/>
  <c r="T84" i="5" s="1"/>
  <c r="P31" i="5"/>
  <c r="Q31" i="5" s="1"/>
  <c r="S12" i="5"/>
  <c r="T12" i="5" s="1"/>
  <c r="S88" i="5"/>
  <c r="T88" i="5" s="1"/>
  <c r="P18" i="5"/>
  <c r="Q18" i="5" s="1"/>
  <c r="S65" i="5"/>
  <c r="T65" i="5" s="1"/>
  <c r="S22" i="5"/>
  <c r="T22" i="5" s="1"/>
  <c r="P85" i="5"/>
  <c r="Q85" i="5" s="1"/>
  <c r="P59" i="5"/>
  <c r="Q59" i="5" s="1"/>
  <c r="S17" i="5"/>
  <c r="T17" i="5" s="1"/>
  <c r="P51" i="5"/>
  <c r="Q51" i="5" s="1"/>
  <c r="M78" i="5"/>
  <c r="N78" i="5" s="1"/>
  <c r="M19" i="5"/>
  <c r="N19" i="5" s="1"/>
  <c r="S52" i="5"/>
  <c r="T52" i="5" s="1"/>
  <c r="P50" i="5"/>
  <c r="Q50" i="5" s="1"/>
  <c r="P21" i="5"/>
  <c r="Q21" i="5" s="1"/>
  <c r="J38" i="5"/>
  <c r="K38" i="5" s="1"/>
  <c r="M47" i="5"/>
  <c r="N47" i="5" s="1"/>
  <c r="J53" i="5"/>
  <c r="K53" i="5" s="1"/>
  <c r="M84" i="5"/>
  <c r="N84" i="5" s="1"/>
  <c r="J58" i="5"/>
  <c r="K58" i="5" s="1"/>
  <c r="J28" i="5"/>
  <c r="K28" i="5" s="1"/>
  <c r="J83" i="5"/>
  <c r="K83" i="5" s="1"/>
  <c r="J40" i="5"/>
  <c r="K40" i="5" s="1"/>
  <c r="S47" i="5"/>
  <c r="T47" i="5" s="1"/>
  <c r="S24" i="5"/>
  <c r="T24" i="5" s="1"/>
  <c r="S86" i="5"/>
  <c r="T86" i="5" s="1"/>
  <c r="P44" i="5"/>
  <c r="Q44" i="5" s="1"/>
  <c r="S14" i="5"/>
  <c r="T14" i="5" s="1"/>
  <c r="P78" i="5"/>
  <c r="Q78" i="5" s="1"/>
  <c r="P19" i="5"/>
  <c r="Q19" i="5" s="1"/>
  <c r="S68" i="5"/>
  <c r="T68" i="5" s="1"/>
  <c r="P25" i="5"/>
  <c r="Q25" i="5" s="1"/>
  <c r="P62" i="5"/>
  <c r="Q62" i="5" s="1"/>
  <c r="M28" i="5"/>
  <c r="N28" i="5" s="1"/>
  <c r="S73" i="5"/>
  <c r="T73" i="5" s="1"/>
  <c r="P28" i="5"/>
  <c r="Q28" i="5" s="1"/>
  <c r="M12" i="5"/>
  <c r="N12" i="5" s="1"/>
  <c r="M88" i="5"/>
  <c r="N88" i="5" s="1"/>
  <c r="S80" i="5"/>
  <c r="T80" i="5" s="1"/>
  <c r="P13" i="5"/>
  <c r="Q13" i="5" s="1"/>
  <c r="P23" i="5"/>
  <c r="Q23" i="5" s="1"/>
  <c r="J30" i="5"/>
  <c r="K30" i="5" s="1"/>
  <c r="J22" i="5"/>
  <c r="K22" i="5" s="1"/>
  <c r="M86" i="5"/>
  <c r="N86" i="5" s="1"/>
  <c r="J85" i="5"/>
  <c r="K85" i="5" s="1"/>
  <c r="J17" i="5"/>
  <c r="K17" i="5" s="1"/>
  <c r="J59" i="5"/>
  <c r="K59" i="5" s="1"/>
  <c r="J56" i="5"/>
  <c r="K56" i="5" s="1"/>
  <c r="S63" i="5"/>
  <c r="T63" i="5" s="1"/>
  <c r="S15" i="5"/>
  <c r="T15" i="5" s="1"/>
  <c r="P12" i="5"/>
  <c r="Q12" i="5" s="1"/>
  <c r="P88" i="5"/>
  <c r="Q88" i="5" s="1"/>
  <c r="S53" i="5"/>
  <c r="T53" i="5" s="1"/>
  <c r="P65" i="5"/>
  <c r="Q65" i="5" s="1"/>
  <c r="P22" i="5"/>
  <c r="Q22" i="5" s="1"/>
  <c r="S74" i="5"/>
  <c r="T74" i="5" s="1"/>
  <c r="P17" i="5"/>
  <c r="Q17" i="5" s="1"/>
  <c r="M14" i="5"/>
  <c r="N14" i="5" s="1"/>
  <c r="P81" i="5"/>
  <c r="Q81" i="5" s="1"/>
  <c r="S71" i="5"/>
  <c r="T71" i="5" s="1"/>
  <c r="P52" i="5"/>
  <c r="Q52" i="5" s="1"/>
  <c r="J33" i="5"/>
  <c r="K33" i="5" s="1"/>
  <c r="M24" i="5"/>
  <c r="N24" i="5" s="1"/>
  <c r="M63" i="5"/>
  <c r="N63" i="5" s="1"/>
  <c r="J62" i="5"/>
  <c r="K62" i="5" s="1"/>
  <c r="J73" i="5"/>
  <c r="K73" i="5" s="1"/>
  <c r="J47" i="5"/>
  <c r="K47" i="5" s="1"/>
  <c r="U47" i="5" s="1"/>
  <c r="V47" i="5" s="1"/>
  <c r="W47" i="5" s="1"/>
  <c r="J60" i="5"/>
  <c r="K60" i="5" s="1"/>
  <c r="S64" i="5"/>
  <c r="S34" i="5"/>
  <c r="T34" i="5" s="1"/>
  <c r="S66" i="5"/>
  <c r="T66" i="5" s="1"/>
  <c r="S38" i="5"/>
  <c r="T38" i="5" s="1"/>
  <c r="S40" i="5"/>
  <c r="T40" i="5" s="1"/>
  <c r="S30" i="5"/>
  <c r="T30" i="5" s="1"/>
  <c r="S56" i="5"/>
  <c r="T56" i="5" s="1"/>
  <c r="S60" i="5"/>
  <c r="T60" i="5" s="1"/>
  <c r="S33" i="5"/>
  <c r="T33" i="5" s="1"/>
  <c r="S87" i="5"/>
  <c r="T87" i="5" s="1"/>
  <c r="S48" i="5"/>
  <c r="T48" i="5" s="1"/>
  <c r="S75" i="5"/>
  <c r="T75" i="5" s="1"/>
  <c r="S11" i="5"/>
  <c r="T11" i="5" s="1"/>
  <c r="S77" i="5"/>
  <c r="T77" i="5" s="1"/>
  <c r="S67" i="5"/>
  <c r="T67" i="5" s="1"/>
  <c r="S70" i="5"/>
  <c r="T70" i="5" s="1"/>
  <c r="S16" i="5"/>
  <c r="T16" i="5" s="1"/>
  <c r="S72" i="5"/>
  <c r="T72" i="5" s="1"/>
  <c r="S57" i="5"/>
  <c r="T57" i="5" s="1"/>
  <c r="P54" i="5"/>
  <c r="Q54" i="5" s="1"/>
  <c r="P24" i="5"/>
  <c r="Q24" i="5" s="1"/>
  <c r="S41" i="5"/>
  <c r="T41" i="5" s="1"/>
  <c r="P14" i="5"/>
  <c r="Q14" i="5" s="1"/>
  <c r="P37" i="5"/>
  <c r="Q37" i="5" s="1"/>
  <c r="S42" i="5"/>
  <c r="T42" i="5" s="1"/>
  <c r="P68" i="5"/>
  <c r="Q68" i="5" s="1"/>
  <c r="S37" i="5"/>
  <c r="T37" i="5" s="1"/>
  <c r="S32" i="5"/>
  <c r="T32" i="5" s="1"/>
  <c r="P73" i="5"/>
  <c r="Q73" i="5" s="1"/>
  <c r="M15" i="5"/>
  <c r="N15" i="5" s="1"/>
  <c r="M26" i="5"/>
  <c r="N26" i="5" s="1"/>
  <c r="S82" i="5"/>
  <c r="T82" i="5" s="1"/>
  <c r="P80" i="5"/>
  <c r="Q80" i="5" s="1"/>
  <c r="P83" i="5"/>
  <c r="Q83" i="5" s="1"/>
  <c r="M35" i="5"/>
  <c r="N35" i="5" s="1"/>
  <c r="J25" i="5"/>
  <c r="K25" i="5" s="1"/>
  <c r="J74" i="5"/>
  <c r="K74" i="5" s="1"/>
  <c r="M53" i="5"/>
  <c r="N53" i="5" s="1"/>
  <c r="J27" i="5"/>
  <c r="K27" i="5" s="1"/>
  <c r="J76" i="5"/>
  <c r="K76" i="5" s="1"/>
  <c r="U76" i="5" s="1"/>
  <c r="V76" i="5" s="1"/>
  <c r="W76" i="5" s="1"/>
  <c r="J87" i="5"/>
  <c r="K87" i="5" s="1"/>
  <c r="Q64" i="5"/>
  <c r="T64" i="5"/>
  <c r="V40" i="13" l="1"/>
  <c r="V40" i="18"/>
  <c r="V54" i="13"/>
  <c r="V54" i="18"/>
  <c r="V16" i="13"/>
  <c r="V16" i="18"/>
  <c r="V84" i="13"/>
  <c r="V84" i="18"/>
  <c r="V33" i="13"/>
  <c r="V33" i="18"/>
  <c r="V34" i="13"/>
  <c r="V34" i="18"/>
  <c r="V86" i="13"/>
  <c r="V86" i="18"/>
  <c r="V24" i="13"/>
  <c r="V24" i="18"/>
  <c r="V81" i="13"/>
  <c r="V81" i="18"/>
  <c r="V19" i="13"/>
  <c r="V19" i="18"/>
  <c r="V18" i="13"/>
  <c r="V18" i="18"/>
  <c r="V26" i="13"/>
  <c r="V26" i="18"/>
  <c r="V43" i="13"/>
  <c r="V43" i="18"/>
  <c r="V76" i="13"/>
  <c r="V76" i="18"/>
  <c r="V77" i="13"/>
  <c r="V77" i="18"/>
  <c r="V87" i="13"/>
  <c r="V87" i="18"/>
  <c r="V59" i="13"/>
  <c r="V59" i="18"/>
  <c r="V21" i="13"/>
  <c r="V21" i="18"/>
  <c r="V78" i="13"/>
  <c r="V78" i="18"/>
  <c r="V23" i="13"/>
  <c r="V23" i="18"/>
  <c r="V49" i="13"/>
  <c r="V49" i="18"/>
  <c r="V12" i="13"/>
  <c r="V12" i="18"/>
  <c r="V27" i="13"/>
  <c r="V27" i="18"/>
  <c r="V36" i="13"/>
  <c r="V36" i="18"/>
  <c r="V71" i="13"/>
  <c r="V71" i="18"/>
  <c r="V37" i="13"/>
  <c r="V37" i="18"/>
  <c r="V70" i="13"/>
  <c r="V70" i="18"/>
  <c r="V29" i="13"/>
  <c r="V29" i="18"/>
  <c r="V85" i="13"/>
  <c r="V85" i="18"/>
  <c r="V68" i="13"/>
  <c r="V68" i="18"/>
  <c r="V15" i="13"/>
  <c r="V15" i="18"/>
  <c r="V83" i="13"/>
  <c r="V83" i="18"/>
  <c r="V48" i="13"/>
  <c r="V48" i="18"/>
  <c r="V52" i="13"/>
  <c r="V52" i="18"/>
  <c r="V38" i="13"/>
  <c r="V38" i="18"/>
  <c r="V80" i="13"/>
  <c r="V80" i="18"/>
  <c r="V13" i="13"/>
  <c r="V13" i="18"/>
  <c r="V30" i="13"/>
  <c r="V30" i="18"/>
  <c r="V32" i="13"/>
  <c r="V32" i="18"/>
  <c r="V69" i="13"/>
  <c r="V69" i="18"/>
  <c r="V44" i="13"/>
  <c r="V44" i="18"/>
  <c r="V55" i="13"/>
  <c r="V55" i="18"/>
  <c r="V82" i="13"/>
  <c r="V82" i="18"/>
  <c r="V60" i="13"/>
  <c r="V60" i="18"/>
  <c r="V20" i="13"/>
  <c r="V20" i="18"/>
  <c r="V58" i="13"/>
  <c r="V58" i="18"/>
  <c r="V72" i="13"/>
  <c r="V72" i="18"/>
  <c r="V17" i="13"/>
  <c r="V17" i="18"/>
  <c r="V45" i="13"/>
  <c r="V45" i="18"/>
  <c r="V79" i="13"/>
  <c r="V79" i="18"/>
  <c r="V41" i="13"/>
  <c r="V41" i="18"/>
  <c r="V63" i="13"/>
  <c r="V63" i="18"/>
  <c r="AE75" i="13"/>
  <c r="AH75" i="13" s="1"/>
  <c r="AP75" i="13" s="1"/>
  <c r="V39" i="13"/>
  <c r="V39" i="18"/>
  <c r="V35" i="13"/>
  <c r="V35" i="18"/>
  <c r="V62" i="13"/>
  <c r="V62" i="18"/>
  <c r="V64" i="13"/>
  <c r="V64" i="18"/>
  <c r="V42" i="13"/>
  <c r="V42" i="18"/>
  <c r="V66" i="13"/>
  <c r="V66" i="18"/>
  <c r="V57" i="13"/>
  <c r="V57" i="18"/>
  <c r="V50" i="13"/>
  <c r="V50" i="18"/>
  <c r="V22" i="13"/>
  <c r="V22" i="18"/>
  <c r="V88" i="13"/>
  <c r="V88" i="18"/>
  <c r="V31" i="13"/>
  <c r="V31" i="18"/>
  <c r="V56" i="13"/>
  <c r="V56" i="18"/>
  <c r="V61" i="13"/>
  <c r="V61" i="18"/>
  <c r="V51" i="13"/>
  <c r="V51" i="18"/>
  <c r="V28" i="13"/>
  <c r="V28" i="18"/>
  <c r="V25" i="13"/>
  <c r="V25" i="18"/>
  <c r="V53" i="13"/>
  <c r="V53" i="18"/>
  <c r="V65" i="13"/>
  <c r="V65" i="18"/>
  <c r="V14" i="13"/>
  <c r="V14" i="18"/>
  <c r="V47" i="13"/>
  <c r="V47" i="18"/>
  <c r="V67" i="13"/>
  <c r="V67" i="18"/>
  <c r="V46" i="13"/>
  <c r="V46" i="18"/>
  <c r="AE73" i="13"/>
  <c r="AH73" i="13" s="1"/>
  <c r="AP73" i="13" s="1"/>
  <c r="U46" i="13"/>
  <c r="AR46" i="13" s="1"/>
  <c r="U74" i="13"/>
  <c r="AR74" i="13" s="1"/>
  <c r="V74" i="13"/>
  <c r="U76" i="13"/>
  <c r="AR76" i="13" s="1"/>
  <c r="U21" i="13"/>
  <c r="AR21" i="13" s="1"/>
  <c r="U78" i="13"/>
  <c r="AR78" i="13" s="1"/>
  <c r="U23" i="13"/>
  <c r="AR23" i="13" s="1"/>
  <c r="U49" i="13"/>
  <c r="AR49" i="13" s="1"/>
  <c r="U12" i="13"/>
  <c r="AR12" i="13" s="1"/>
  <c r="U27" i="13"/>
  <c r="AR27" i="13" s="1"/>
  <c r="U36" i="13"/>
  <c r="AR36" i="13" s="1"/>
  <c r="U71" i="13"/>
  <c r="AR71" i="13" s="1"/>
  <c r="U37" i="13"/>
  <c r="AR37" i="13" s="1"/>
  <c r="U19" i="13"/>
  <c r="AR19" i="13" s="1"/>
  <c r="U18" i="13"/>
  <c r="AR18" i="13" s="1"/>
  <c r="U59" i="13"/>
  <c r="AR59" i="13" s="1"/>
  <c r="U27" i="5"/>
  <c r="V27" i="5" s="1"/>
  <c r="W27" i="5" s="1"/>
  <c r="U70" i="13"/>
  <c r="AR70" i="13" s="1"/>
  <c r="U29" i="13"/>
  <c r="AR29" i="13" s="1"/>
  <c r="U85" i="13"/>
  <c r="AR85" i="13" s="1"/>
  <c r="U68" i="13"/>
  <c r="AR68" i="13" s="1"/>
  <c r="U15" i="13"/>
  <c r="AR15" i="13" s="1"/>
  <c r="U83" i="13"/>
  <c r="AR83" i="13" s="1"/>
  <c r="U48" i="13"/>
  <c r="AR48" i="13" s="1"/>
  <c r="U52" i="13"/>
  <c r="AR52" i="13" s="1"/>
  <c r="U38" i="13"/>
  <c r="AR38" i="13" s="1"/>
  <c r="U80" i="13"/>
  <c r="AR80" i="13" s="1"/>
  <c r="U13" i="13"/>
  <c r="AR13" i="13" s="1"/>
  <c r="U43" i="13"/>
  <c r="AR43" i="13" s="1"/>
  <c r="U77" i="13"/>
  <c r="AR77" i="13" s="1"/>
  <c r="U30" i="13"/>
  <c r="AR30" i="13" s="1"/>
  <c r="U32" i="13"/>
  <c r="AR32" i="13" s="1"/>
  <c r="U69" i="13"/>
  <c r="AR69" i="13" s="1"/>
  <c r="U44" i="13"/>
  <c r="AR44" i="13" s="1"/>
  <c r="U55" i="13"/>
  <c r="AR55" i="13" s="1"/>
  <c r="U82" i="13"/>
  <c r="AR82" i="13" s="1"/>
  <c r="U60" i="13"/>
  <c r="AR60" i="13" s="1"/>
  <c r="U73" i="13"/>
  <c r="AR73" i="13" s="1"/>
  <c r="U20" i="13"/>
  <c r="AR20" i="13" s="1"/>
  <c r="U58" i="13"/>
  <c r="AR58" i="13" s="1"/>
  <c r="U72" i="13"/>
  <c r="AR72" i="13" s="1"/>
  <c r="U26" i="13"/>
  <c r="AR26" i="13" s="1"/>
  <c r="U87" i="13"/>
  <c r="AR87" i="13" s="1"/>
  <c r="U25" i="5"/>
  <c r="V25" i="5" s="1"/>
  <c r="W25" i="5" s="1"/>
  <c r="U17" i="13"/>
  <c r="AR17" i="13" s="1"/>
  <c r="U45" i="13"/>
  <c r="AR45" i="13" s="1"/>
  <c r="U79" i="13"/>
  <c r="AR79" i="13" s="1"/>
  <c r="U41" i="13"/>
  <c r="AR41" i="13" s="1"/>
  <c r="U63" i="13"/>
  <c r="AR63" i="13" s="1"/>
  <c r="U75" i="13"/>
  <c r="AR75" i="13" s="1"/>
  <c r="U39" i="13"/>
  <c r="AR39" i="13" s="1"/>
  <c r="U35" i="13"/>
  <c r="AR35" i="13" s="1"/>
  <c r="U62" i="13"/>
  <c r="AR62" i="13" s="1"/>
  <c r="U64" i="13"/>
  <c r="AR64" i="13" s="1"/>
  <c r="U42" i="13"/>
  <c r="AR42" i="13" s="1"/>
  <c r="U66" i="13"/>
  <c r="AR66" i="13" s="1"/>
  <c r="U57" i="13"/>
  <c r="AR57" i="13" s="1"/>
  <c r="U50" i="13"/>
  <c r="AR50" i="13" s="1"/>
  <c r="U22" i="13"/>
  <c r="AR22" i="13" s="1"/>
  <c r="U88" i="13"/>
  <c r="AR88" i="13" s="1"/>
  <c r="U31" i="13"/>
  <c r="AR31" i="13" s="1"/>
  <c r="U56" i="13"/>
  <c r="AR56" i="13" s="1"/>
  <c r="U61" i="13"/>
  <c r="AR61" i="13" s="1"/>
  <c r="AN46" i="13"/>
  <c r="U64" i="5"/>
  <c r="V64" i="5" s="1"/>
  <c r="W64" i="5" s="1"/>
  <c r="U33" i="5"/>
  <c r="V33" i="5" s="1"/>
  <c r="W33" i="5" s="1"/>
  <c r="U54" i="5"/>
  <c r="V54" i="5" s="1"/>
  <c r="W54" i="5" s="1"/>
  <c r="U70" i="5"/>
  <c r="V70" i="5" s="1"/>
  <c r="W70" i="5" s="1"/>
  <c r="U71" i="5"/>
  <c r="V71" i="5" s="1"/>
  <c r="W71" i="5" s="1"/>
  <c r="U51" i="13"/>
  <c r="AR51" i="13" s="1"/>
  <c r="U28" i="13"/>
  <c r="AR28" i="13" s="1"/>
  <c r="U25" i="13"/>
  <c r="AR25" i="13" s="1"/>
  <c r="U53" i="13"/>
  <c r="AR53" i="13" s="1"/>
  <c r="U65" i="13"/>
  <c r="AR65" i="13" s="1"/>
  <c r="U14" i="13"/>
  <c r="AR14" i="13" s="1"/>
  <c r="U47" i="13"/>
  <c r="AR47" i="13" s="1"/>
  <c r="U67" i="13"/>
  <c r="AR67" i="13" s="1"/>
  <c r="U40" i="13"/>
  <c r="AR40" i="13" s="1"/>
  <c r="U54" i="13"/>
  <c r="AR54" i="13" s="1"/>
  <c r="U16" i="13"/>
  <c r="AR16" i="13" s="1"/>
  <c r="U84" i="13"/>
  <c r="AR84" i="13" s="1"/>
  <c r="U33" i="13"/>
  <c r="AR33" i="13" s="1"/>
  <c r="U34" i="13"/>
  <c r="AR34" i="13" s="1"/>
  <c r="U86" i="13"/>
  <c r="AR86" i="13" s="1"/>
  <c r="U24" i="13"/>
  <c r="AR24" i="13" s="1"/>
  <c r="U81" i="13"/>
  <c r="AR81" i="13" s="1"/>
  <c r="U17" i="5"/>
  <c r="V17" i="5" s="1"/>
  <c r="W17" i="5" s="1"/>
  <c r="U58" i="5"/>
  <c r="V58" i="5" s="1"/>
  <c r="W58" i="5" s="1"/>
  <c r="U32" i="5"/>
  <c r="V32" i="5" s="1"/>
  <c r="W32" i="5" s="1"/>
  <c r="U73" i="5"/>
  <c r="V73" i="5" s="1"/>
  <c r="W73" i="5" s="1"/>
  <c r="U21" i="5"/>
  <c r="V21" i="5" s="1"/>
  <c r="W21" i="5" s="1"/>
  <c r="U18" i="5"/>
  <c r="V18" i="5" s="1"/>
  <c r="W18" i="5" s="1"/>
  <c r="U57" i="5"/>
  <c r="V57" i="5" s="1"/>
  <c r="W57" i="5" s="1"/>
  <c r="U69" i="5"/>
  <c r="V69" i="5" s="1"/>
  <c r="W69" i="5" s="1"/>
  <c r="M90" i="5"/>
  <c r="AB11" i="10"/>
  <c r="AB90" i="10" s="1"/>
  <c r="AD90" i="10"/>
  <c r="AC90" i="10"/>
  <c r="U90" i="10"/>
  <c r="F100" i="10" s="1"/>
  <c r="V90" i="10"/>
  <c r="F94" i="10" s="1"/>
  <c r="T11" i="9"/>
  <c r="U53" i="5"/>
  <c r="V53" i="5" s="1"/>
  <c r="W53" i="5" s="1"/>
  <c r="U79" i="5"/>
  <c r="V79" i="5" s="1"/>
  <c r="W79" i="5" s="1"/>
  <c r="N90" i="5"/>
  <c r="J90" i="5"/>
  <c r="U74" i="5"/>
  <c r="V74" i="5" s="1"/>
  <c r="W74" i="5" s="1"/>
  <c r="U62" i="5"/>
  <c r="V62" i="5" s="1"/>
  <c r="W62" i="5" s="1"/>
  <c r="U42" i="5"/>
  <c r="V42" i="5" s="1"/>
  <c r="W42" i="5" s="1"/>
  <c r="U61" i="5"/>
  <c r="V61" i="5" s="1"/>
  <c r="W61" i="5" s="1"/>
  <c r="U48" i="5"/>
  <c r="V48" i="5" s="1"/>
  <c r="W48" i="5" s="1"/>
  <c r="U45" i="5"/>
  <c r="V45" i="5" s="1"/>
  <c r="W45" i="5" s="1"/>
  <c r="U63" i="5"/>
  <c r="V63" i="5" s="1"/>
  <c r="W63" i="5" s="1"/>
  <c r="U35" i="5"/>
  <c r="V35" i="5" s="1"/>
  <c r="W35" i="5" s="1"/>
  <c r="U30" i="5"/>
  <c r="V30" i="5" s="1"/>
  <c r="W30" i="5" s="1"/>
  <c r="P90" i="5"/>
  <c r="U56" i="5"/>
  <c r="V56" i="5" s="1"/>
  <c r="W56" i="5" s="1"/>
  <c r="U38" i="5"/>
  <c r="V38" i="5" s="1"/>
  <c r="W38" i="5" s="1"/>
  <c r="U34" i="5"/>
  <c r="V34" i="5" s="1"/>
  <c r="W34" i="5" s="1"/>
  <c r="U46" i="5"/>
  <c r="V46" i="5" s="1"/>
  <c r="W46" i="5" s="1"/>
  <c r="U67" i="5"/>
  <c r="V67" i="5" s="1"/>
  <c r="W67" i="5" s="1"/>
  <c r="U55" i="5"/>
  <c r="V55" i="5" s="1"/>
  <c r="W55" i="5" s="1"/>
  <c r="U86" i="5"/>
  <c r="V86" i="5" s="1"/>
  <c r="W86" i="5" s="1"/>
  <c r="U24" i="5"/>
  <c r="V24" i="5" s="1"/>
  <c r="W24" i="5" s="1"/>
  <c r="U37" i="5"/>
  <c r="V37" i="5" s="1"/>
  <c r="W37" i="5" s="1"/>
  <c r="U36" i="5"/>
  <c r="V36" i="5" s="1"/>
  <c r="W36" i="5" s="1"/>
  <c r="U50" i="5"/>
  <c r="V50" i="5" s="1"/>
  <c r="W50" i="5" s="1"/>
  <c r="Q90" i="5"/>
  <c r="U59" i="5"/>
  <c r="V59" i="5" s="1"/>
  <c r="W59" i="5" s="1"/>
  <c r="U40" i="5"/>
  <c r="V40" i="5" s="1"/>
  <c r="W40" i="5" s="1"/>
  <c r="U66" i="5"/>
  <c r="V66" i="5" s="1"/>
  <c r="W66" i="5" s="1"/>
  <c r="U82" i="5"/>
  <c r="V82" i="5" s="1"/>
  <c r="W82" i="5" s="1"/>
  <c r="U72" i="5"/>
  <c r="V72" i="5" s="1"/>
  <c r="W72" i="5" s="1"/>
  <c r="U41" i="5"/>
  <c r="V41" i="5" s="1"/>
  <c r="W41" i="5" s="1"/>
  <c r="U84" i="5"/>
  <c r="V84" i="5" s="1"/>
  <c r="W84" i="5" s="1"/>
  <c r="U83" i="5"/>
  <c r="V83" i="5" s="1"/>
  <c r="W83" i="5" s="1"/>
  <c r="U77" i="5"/>
  <c r="V77" i="5" s="1"/>
  <c r="W77" i="5" s="1"/>
  <c r="U20" i="5"/>
  <c r="V20" i="5" s="1"/>
  <c r="W20" i="5" s="1"/>
  <c r="U15" i="5"/>
  <c r="V15" i="5" s="1"/>
  <c r="W15" i="5" s="1"/>
  <c r="U44" i="5"/>
  <c r="V44" i="5" s="1"/>
  <c r="W44" i="5" s="1"/>
  <c r="U87" i="5"/>
  <c r="V87" i="5" s="1"/>
  <c r="W87" i="5" s="1"/>
  <c r="U85" i="5"/>
  <c r="V85" i="5" s="1"/>
  <c r="W85" i="5" s="1"/>
  <c r="U28" i="5"/>
  <c r="V28" i="5" s="1"/>
  <c r="W28" i="5" s="1"/>
  <c r="U81" i="5"/>
  <c r="V81" i="5" s="1"/>
  <c r="W81" i="5" s="1"/>
  <c r="U80" i="5"/>
  <c r="V80" i="5" s="1"/>
  <c r="W80" i="5" s="1"/>
  <c r="U16" i="5"/>
  <c r="V16" i="5" s="1"/>
  <c r="W16" i="5" s="1"/>
  <c r="U14" i="5"/>
  <c r="V14" i="5" s="1"/>
  <c r="W14" i="5" s="1"/>
  <c r="U31" i="5"/>
  <c r="V31" i="5" s="1"/>
  <c r="W31" i="5" s="1"/>
  <c r="U26" i="5"/>
  <c r="V26" i="5" s="1"/>
  <c r="W26" i="5" s="1"/>
  <c r="U65" i="5"/>
  <c r="V65" i="5" s="1"/>
  <c r="W65" i="5" s="1"/>
  <c r="T90" i="5"/>
  <c r="U60" i="5"/>
  <c r="V60" i="5" s="1"/>
  <c r="W60" i="5" s="1"/>
  <c r="U51" i="5"/>
  <c r="V51" i="5" s="1"/>
  <c r="W51" i="5" s="1"/>
  <c r="U75" i="5"/>
  <c r="V75" i="5" s="1"/>
  <c r="W75" i="5" s="1"/>
  <c r="U52" i="5"/>
  <c r="V52" i="5" s="1"/>
  <c r="W52" i="5" s="1"/>
  <c r="U88" i="5"/>
  <c r="V88" i="5" s="1"/>
  <c r="W88" i="5" s="1"/>
  <c r="U12" i="5"/>
  <c r="V12" i="5" s="1"/>
  <c r="W12" i="5" s="1"/>
  <c r="U29" i="5"/>
  <c r="V29" i="5" s="1"/>
  <c r="W29" i="5" s="1"/>
  <c r="U68" i="5"/>
  <c r="V68" i="5" s="1"/>
  <c r="W68" i="5" s="1"/>
  <c r="S90" i="5"/>
  <c r="U22" i="5"/>
  <c r="V22" i="5" s="1"/>
  <c r="W22" i="5" s="1"/>
  <c r="U43" i="5"/>
  <c r="V43" i="5" s="1"/>
  <c r="W43" i="5" s="1"/>
  <c r="U49" i="5"/>
  <c r="V49" i="5" s="1"/>
  <c r="W49" i="5" s="1"/>
  <c r="U23" i="5"/>
  <c r="V23" i="5" s="1"/>
  <c r="W23" i="5" s="1"/>
  <c r="U13" i="5"/>
  <c r="V13" i="5" s="1"/>
  <c r="W13" i="5" s="1"/>
  <c r="U19" i="5"/>
  <c r="V19" i="5" s="1"/>
  <c r="W19" i="5" s="1"/>
  <c r="U78" i="5"/>
  <c r="V78" i="5" s="1"/>
  <c r="W78" i="5" s="1"/>
  <c r="U39" i="5"/>
  <c r="V39" i="5" s="1"/>
  <c r="W39" i="5" s="1"/>
  <c r="K90" i="5"/>
  <c r="U11" i="5"/>
  <c r="AS46" i="13" l="1"/>
  <c r="AE53" i="13"/>
  <c r="AH53" i="13" s="1"/>
  <c r="AP53" i="13" s="1"/>
  <c r="AE42" i="13"/>
  <c r="AH42" i="13" s="1"/>
  <c r="AP42" i="13" s="1"/>
  <c r="AE79" i="13"/>
  <c r="AE30" i="13"/>
  <c r="AE37" i="13"/>
  <c r="AH37" i="13" s="1"/>
  <c r="AE54" i="13"/>
  <c r="AH54" i="13" s="1"/>
  <c r="AN14" i="18"/>
  <c r="AE14" i="18"/>
  <c r="AE28" i="18"/>
  <c r="AH28" i="18" s="1"/>
  <c r="AN28" i="18"/>
  <c r="AN31" i="18"/>
  <c r="AE31" i="18"/>
  <c r="AH31" i="18" s="1"/>
  <c r="AJ31" i="18" s="1"/>
  <c r="AN57" i="18"/>
  <c r="AE57" i="18"/>
  <c r="AH57" i="18" s="1"/>
  <c r="AJ57" i="18" s="1"/>
  <c r="AE62" i="18"/>
  <c r="AN62" i="18"/>
  <c r="AN63" i="18"/>
  <c r="AE63" i="18"/>
  <c r="AH63" i="18" s="1"/>
  <c r="AJ63" i="18" s="1"/>
  <c r="AE17" i="18"/>
  <c r="AH17" i="18" s="1"/>
  <c r="AN17" i="18"/>
  <c r="AN60" i="18"/>
  <c r="AE60" i="18"/>
  <c r="AH60" i="18" s="1"/>
  <c r="AJ60" i="18" s="1"/>
  <c r="AN69" i="18"/>
  <c r="AE69" i="18"/>
  <c r="AH69" i="18" s="1"/>
  <c r="AN80" i="18"/>
  <c r="AE80" i="18"/>
  <c r="AH80" i="18" s="1"/>
  <c r="AJ80" i="18" s="1"/>
  <c r="AE83" i="18"/>
  <c r="AN83" i="18"/>
  <c r="AH83" i="18"/>
  <c r="AJ83" i="18" s="1"/>
  <c r="AE29" i="18"/>
  <c r="AN29" i="18"/>
  <c r="AE36" i="18"/>
  <c r="AN36" i="18"/>
  <c r="AH36" i="18"/>
  <c r="AN23" i="18"/>
  <c r="AE23" i="18"/>
  <c r="AE87" i="18"/>
  <c r="AH87" i="18" s="1"/>
  <c r="AN87" i="18"/>
  <c r="AN26" i="18"/>
  <c r="AE26" i="18"/>
  <c r="AH26" i="18" s="1"/>
  <c r="AJ26" i="18" s="1"/>
  <c r="AN24" i="18"/>
  <c r="AE24" i="18"/>
  <c r="AN84" i="18"/>
  <c r="AE84" i="18"/>
  <c r="AH84" i="18" s="1"/>
  <c r="AE14" i="13"/>
  <c r="AE31" i="13"/>
  <c r="AH31" i="13" s="1"/>
  <c r="AP31" i="13" s="1"/>
  <c r="AE63" i="13"/>
  <c r="AH63" i="13" s="1"/>
  <c r="AP63" i="13" s="1"/>
  <c r="AE69" i="13"/>
  <c r="AE83" i="13"/>
  <c r="AH83" i="13" s="1"/>
  <c r="AP83" i="13" s="1"/>
  <c r="AH36" i="13"/>
  <c r="AP36" i="13" s="1"/>
  <c r="AE36" i="13"/>
  <c r="AE87" i="13"/>
  <c r="AH87" i="13" s="1"/>
  <c r="AP87" i="13" s="1"/>
  <c r="AE26" i="13"/>
  <c r="AH26" i="13" s="1"/>
  <c r="AN46" i="18"/>
  <c r="AE46" i="18"/>
  <c r="AH46" i="18" s="1"/>
  <c r="AN65" i="18"/>
  <c r="AE65" i="18"/>
  <c r="AN51" i="18"/>
  <c r="AE51" i="18"/>
  <c r="AN88" i="18"/>
  <c r="AE88" i="18"/>
  <c r="AH88" i="18" s="1"/>
  <c r="AJ88" i="18" s="1"/>
  <c r="AN66" i="18"/>
  <c r="AE66" i="18"/>
  <c r="AH66" i="18" s="1"/>
  <c r="AE35" i="18"/>
  <c r="AH35" i="18" s="1"/>
  <c r="AN35" i="18"/>
  <c r="AN41" i="18"/>
  <c r="AE41" i="18"/>
  <c r="AN72" i="18"/>
  <c r="AE72" i="18"/>
  <c r="AH72" i="18" s="1"/>
  <c r="AE82" i="18"/>
  <c r="AH82" i="18" s="1"/>
  <c r="AN82" i="18"/>
  <c r="AN32" i="18"/>
  <c r="AE32" i="18"/>
  <c r="AH32" i="18" s="1"/>
  <c r="AJ32" i="18" s="1"/>
  <c r="AE38" i="18"/>
  <c r="AN38" i="18"/>
  <c r="AE15" i="18"/>
  <c r="AH15" i="18" s="1"/>
  <c r="AN15" i="18"/>
  <c r="AN70" i="18"/>
  <c r="AE70" i="18"/>
  <c r="AH70" i="18" s="1"/>
  <c r="AN27" i="18"/>
  <c r="AE27" i="18"/>
  <c r="AN78" i="18"/>
  <c r="AE78" i="18"/>
  <c r="AN77" i="18"/>
  <c r="AE77" i="18"/>
  <c r="AH77" i="18" s="1"/>
  <c r="AJ77" i="18" s="1"/>
  <c r="AN18" i="18"/>
  <c r="AE18" i="18"/>
  <c r="AE86" i="18"/>
  <c r="AH86" i="18" s="1"/>
  <c r="AN86" i="18"/>
  <c r="AN16" i="18"/>
  <c r="AE16" i="18"/>
  <c r="AE57" i="13"/>
  <c r="AH57" i="13" s="1"/>
  <c r="AE17" i="13"/>
  <c r="AH17" i="13" s="1"/>
  <c r="AP17" i="13" s="1"/>
  <c r="AE80" i="13"/>
  <c r="AH80" i="13" s="1"/>
  <c r="AE23" i="13"/>
  <c r="AH23" i="13" s="1"/>
  <c r="AP23" i="13" s="1"/>
  <c r="AE24" i="13"/>
  <c r="AE46" i="13"/>
  <c r="AE65" i="13"/>
  <c r="AH65" i="13" s="1"/>
  <c r="AE51" i="13"/>
  <c r="AE88" i="13"/>
  <c r="AH88" i="13" s="1"/>
  <c r="AP88" i="13" s="1"/>
  <c r="AE66" i="13"/>
  <c r="AH66" i="13" s="1"/>
  <c r="AP66" i="13" s="1"/>
  <c r="AE35" i="13"/>
  <c r="AH35" i="13" s="1"/>
  <c r="AP35" i="13" s="1"/>
  <c r="AE41" i="13"/>
  <c r="AH41" i="13" s="1"/>
  <c r="AE72" i="13"/>
  <c r="AH72" i="13" s="1"/>
  <c r="AP72" i="13" s="1"/>
  <c r="AE82" i="13"/>
  <c r="AH82" i="13" s="1"/>
  <c r="AP82" i="13" s="1"/>
  <c r="AE32" i="13"/>
  <c r="AH32" i="13" s="1"/>
  <c r="AE38" i="13"/>
  <c r="AE15" i="13"/>
  <c r="AH15" i="13" s="1"/>
  <c r="AP15" i="13" s="1"/>
  <c r="AE70" i="13"/>
  <c r="AH70" i="13" s="1"/>
  <c r="AP70" i="13" s="1"/>
  <c r="AE27" i="13"/>
  <c r="AH27" i="13" s="1"/>
  <c r="AE78" i="13"/>
  <c r="AH78" i="13" s="1"/>
  <c r="AP78" i="13" s="1"/>
  <c r="AE77" i="13"/>
  <c r="AH77" i="13" s="1"/>
  <c r="AP77" i="13" s="1"/>
  <c r="AE18" i="13"/>
  <c r="AH18" i="13" s="1"/>
  <c r="AE86" i="13"/>
  <c r="AH86" i="13" s="1"/>
  <c r="AE16" i="13"/>
  <c r="AE28" i="13"/>
  <c r="AH28" i="13" s="1"/>
  <c r="AP28" i="13" s="1"/>
  <c r="AE62" i="13"/>
  <c r="AH62" i="13" s="1"/>
  <c r="AE60" i="13"/>
  <c r="AH60" i="13" s="1"/>
  <c r="AP60" i="13" s="1"/>
  <c r="AE29" i="13"/>
  <c r="AH29" i="13" s="1"/>
  <c r="AP29" i="13" s="1"/>
  <c r="AE84" i="13"/>
  <c r="AH84" i="13" s="1"/>
  <c r="AP84" i="13" s="1"/>
  <c r="AN67" i="18"/>
  <c r="AE67" i="18"/>
  <c r="AH67" i="18" s="1"/>
  <c r="AE53" i="18"/>
  <c r="AH53" i="18" s="1"/>
  <c r="AN53" i="18"/>
  <c r="AN61" i="18"/>
  <c r="AE61" i="18"/>
  <c r="AH61" i="18" s="1"/>
  <c r="AN22" i="18"/>
  <c r="AE22" i="18"/>
  <c r="AE42" i="18"/>
  <c r="AN42" i="18"/>
  <c r="AN39" i="18"/>
  <c r="AE39" i="18"/>
  <c r="AE79" i="18"/>
  <c r="AH79" i="18" s="1"/>
  <c r="AJ79" i="18" s="1"/>
  <c r="AN79" i="18"/>
  <c r="AE58" i="18"/>
  <c r="AN58" i="18"/>
  <c r="AN55" i="18"/>
  <c r="AE55" i="18"/>
  <c r="AN30" i="18"/>
  <c r="AE30" i="18"/>
  <c r="AN52" i="18"/>
  <c r="AE52" i="18"/>
  <c r="AH52" i="18" s="1"/>
  <c r="AJ52" i="18" s="1"/>
  <c r="AN68" i="18"/>
  <c r="AE68" i="18"/>
  <c r="AH68" i="18" s="1"/>
  <c r="AN37" i="18"/>
  <c r="AE37" i="18"/>
  <c r="AE12" i="18"/>
  <c r="AH12" i="18" s="1"/>
  <c r="AN12" i="18"/>
  <c r="AE21" i="18"/>
  <c r="AH21" i="18" s="1"/>
  <c r="AJ21" i="18" s="1"/>
  <c r="AN21" i="18"/>
  <c r="AN76" i="18"/>
  <c r="AE76" i="18"/>
  <c r="AH76" i="18" s="1"/>
  <c r="AE19" i="18"/>
  <c r="AH19" i="18" s="1"/>
  <c r="AN19" i="18"/>
  <c r="AN34" i="18"/>
  <c r="AE34" i="18"/>
  <c r="AH34" i="18" s="1"/>
  <c r="AJ34" i="18" s="1"/>
  <c r="AE54" i="18"/>
  <c r="AN54" i="18"/>
  <c r="AH54" i="18"/>
  <c r="AJ54" i="18" s="1"/>
  <c r="AE61" i="13"/>
  <c r="AH61" i="13" s="1"/>
  <c r="AP61" i="13" s="1"/>
  <c r="AE39" i="13"/>
  <c r="AH39" i="13" s="1"/>
  <c r="AP39" i="13" s="1"/>
  <c r="AE55" i="13"/>
  <c r="AH55" i="13" s="1"/>
  <c r="AP55" i="13" s="1"/>
  <c r="AE68" i="13"/>
  <c r="AH68" i="13" s="1"/>
  <c r="AP68" i="13" s="1"/>
  <c r="AE21" i="13"/>
  <c r="AH21" i="13" s="1"/>
  <c r="AP21" i="13" s="1"/>
  <c r="AE76" i="13"/>
  <c r="AH76" i="13" s="1"/>
  <c r="AE19" i="13"/>
  <c r="AH19" i="13" s="1"/>
  <c r="AE74" i="13"/>
  <c r="AH74" i="13" s="1"/>
  <c r="AE47" i="18"/>
  <c r="AN47" i="18"/>
  <c r="AE25" i="18"/>
  <c r="AH25" i="18" s="1"/>
  <c r="AN25" i="18"/>
  <c r="AN56" i="18"/>
  <c r="AE56" i="18"/>
  <c r="AH56" i="18" s="1"/>
  <c r="AN50" i="18"/>
  <c r="AE50" i="18"/>
  <c r="AN64" i="18"/>
  <c r="AE64" i="18"/>
  <c r="AH64" i="18"/>
  <c r="AN45" i="18"/>
  <c r="AE45" i="18"/>
  <c r="AN20" i="18"/>
  <c r="AE20" i="18"/>
  <c r="AN44" i="18"/>
  <c r="AE44" i="18"/>
  <c r="AH44" i="18" s="1"/>
  <c r="AE13" i="18"/>
  <c r="AH13" i="18" s="1"/>
  <c r="AN13" i="18"/>
  <c r="AN48" i="18"/>
  <c r="AE48" i="18"/>
  <c r="AN85" i="18"/>
  <c r="AE85" i="18"/>
  <c r="AH85" i="18"/>
  <c r="AN71" i="18"/>
  <c r="AE71" i="18"/>
  <c r="AH71" i="18" s="1"/>
  <c r="AN49" i="18"/>
  <c r="AE49" i="18"/>
  <c r="AH49" i="18" s="1"/>
  <c r="AJ49" i="18" s="1"/>
  <c r="AN59" i="18"/>
  <c r="AE59" i="18"/>
  <c r="AH59" i="18" s="1"/>
  <c r="AN43" i="18"/>
  <c r="AE43" i="18"/>
  <c r="AH43" i="18" s="1"/>
  <c r="AJ43" i="18" s="1"/>
  <c r="AN81" i="18"/>
  <c r="AE81" i="18"/>
  <c r="AN33" i="18"/>
  <c r="AE33" i="18"/>
  <c r="AE40" i="18"/>
  <c r="AN40" i="18"/>
  <c r="AH40" i="18"/>
  <c r="AJ40" i="18" s="1"/>
  <c r="AE67" i="13"/>
  <c r="AH67" i="13" s="1"/>
  <c r="AE22" i="13"/>
  <c r="AH22" i="13" s="1"/>
  <c r="AE58" i="13"/>
  <c r="AH58" i="13" s="1"/>
  <c r="AP58" i="13" s="1"/>
  <c r="AE52" i="13"/>
  <c r="AH52" i="13" s="1"/>
  <c r="AP52" i="13" s="1"/>
  <c r="AE12" i="13"/>
  <c r="AE34" i="13"/>
  <c r="AH34" i="13" s="1"/>
  <c r="AP34" i="13" s="1"/>
  <c r="AE47" i="13"/>
  <c r="AH47" i="13" s="1"/>
  <c r="AP47" i="13" s="1"/>
  <c r="AE25" i="13"/>
  <c r="AH25" i="13" s="1"/>
  <c r="AP25" i="13" s="1"/>
  <c r="AE56" i="13"/>
  <c r="AH56" i="13" s="1"/>
  <c r="AP56" i="13" s="1"/>
  <c r="AE50" i="13"/>
  <c r="AE64" i="13"/>
  <c r="AH64" i="13" s="1"/>
  <c r="AP64" i="13" s="1"/>
  <c r="AE45" i="13"/>
  <c r="AH45" i="13" s="1"/>
  <c r="AP45" i="13" s="1"/>
  <c r="AE20" i="13"/>
  <c r="AH20" i="13" s="1"/>
  <c r="AP20" i="13" s="1"/>
  <c r="AE44" i="13"/>
  <c r="AH44" i="13" s="1"/>
  <c r="AE13" i="13"/>
  <c r="AH13" i="13" s="1"/>
  <c r="AP13" i="13" s="1"/>
  <c r="AE48" i="13"/>
  <c r="AH48" i="13" s="1"/>
  <c r="AP48" i="13" s="1"/>
  <c r="AE85" i="13"/>
  <c r="AH85" i="13" s="1"/>
  <c r="AE71" i="13"/>
  <c r="AH71" i="13" s="1"/>
  <c r="AP71" i="13" s="1"/>
  <c r="AE49" i="13"/>
  <c r="AH49" i="13" s="1"/>
  <c r="AP49" i="13" s="1"/>
  <c r="AE59" i="13"/>
  <c r="AH59" i="13" s="1"/>
  <c r="AP59" i="13" s="1"/>
  <c r="AH43" i="13"/>
  <c r="AP43" i="13" s="1"/>
  <c r="AE43" i="13"/>
  <c r="AE81" i="13"/>
  <c r="AH81" i="13" s="1"/>
  <c r="AE33" i="13"/>
  <c r="AE40" i="13"/>
  <c r="AH40" i="13" s="1"/>
  <c r="AP40" i="13" s="1"/>
  <c r="V11" i="13"/>
  <c r="V11" i="18"/>
  <c r="AN50" i="13"/>
  <c r="AS50" i="13" s="1"/>
  <c r="AN30" i="13"/>
  <c r="AS30" i="13" s="1"/>
  <c r="AN24" i="13"/>
  <c r="AS24" i="13" s="1"/>
  <c r="AN67" i="13"/>
  <c r="AS67" i="13" s="1"/>
  <c r="AN53" i="13"/>
  <c r="AS53" i="13" s="1"/>
  <c r="AN61" i="13"/>
  <c r="AS61" i="13" s="1"/>
  <c r="AN22" i="13"/>
  <c r="AS22" i="13" s="1"/>
  <c r="AN42" i="13"/>
  <c r="AS42" i="13" s="1"/>
  <c r="AN39" i="13"/>
  <c r="AS39" i="13" s="1"/>
  <c r="AN79" i="13"/>
  <c r="AS79" i="13" s="1"/>
  <c r="AN18" i="13"/>
  <c r="AS18" i="13" s="1"/>
  <c r="AN36" i="13"/>
  <c r="AS36" i="13" s="1"/>
  <c r="AN23" i="13"/>
  <c r="AS23" i="13" s="1"/>
  <c r="AN55" i="13"/>
  <c r="AS55" i="13" s="1"/>
  <c r="AN29" i="13"/>
  <c r="AS29" i="13" s="1"/>
  <c r="AN84" i="13"/>
  <c r="AS84" i="13" s="1"/>
  <c r="AN26" i="13"/>
  <c r="AS26" i="13" s="1"/>
  <c r="AM73" i="13"/>
  <c r="AN73" i="13"/>
  <c r="AS73" i="13" s="1"/>
  <c r="AN44" i="13"/>
  <c r="AS44" i="13" s="1"/>
  <c r="AN77" i="13"/>
  <c r="AS77" i="13" s="1"/>
  <c r="AN38" i="13"/>
  <c r="AS38" i="13" s="1"/>
  <c r="AN15" i="13"/>
  <c r="AS15" i="13" s="1"/>
  <c r="AN70" i="13"/>
  <c r="AS70" i="13" s="1"/>
  <c r="AN20" i="13"/>
  <c r="AS20" i="13" s="1"/>
  <c r="AN83" i="13"/>
  <c r="AS83" i="13" s="1"/>
  <c r="AN86" i="13"/>
  <c r="AS86" i="13" s="1"/>
  <c r="AN16" i="13"/>
  <c r="AS16" i="13" s="1"/>
  <c r="AN47" i="13"/>
  <c r="AS47" i="13" s="1"/>
  <c r="AN25" i="13"/>
  <c r="AS25" i="13" s="1"/>
  <c r="AN56" i="13"/>
  <c r="AS56" i="13" s="1"/>
  <c r="AN64" i="13"/>
  <c r="AS64" i="13" s="1"/>
  <c r="AN75" i="13"/>
  <c r="AS75" i="13" s="1"/>
  <c r="AN45" i="13"/>
  <c r="AS45" i="13" s="1"/>
  <c r="AN19" i="13"/>
  <c r="AS19" i="13" s="1"/>
  <c r="AN27" i="13"/>
  <c r="AS27" i="13" s="1"/>
  <c r="AN78" i="13"/>
  <c r="AS78" i="13" s="1"/>
  <c r="AN87" i="13"/>
  <c r="AS87" i="13" s="1"/>
  <c r="AN80" i="13"/>
  <c r="AS80" i="13" s="1"/>
  <c r="AN72" i="13"/>
  <c r="AS72" i="13" s="1"/>
  <c r="AN60" i="13"/>
  <c r="AS60" i="13" s="1"/>
  <c r="AN69" i="13"/>
  <c r="AS69" i="13" s="1"/>
  <c r="AN43" i="13"/>
  <c r="AS43" i="13" s="1"/>
  <c r="AN52" i="13"/>
  <c r="AS52" i="13" s="1"/>
  <c r="AN68" i="13"/>
  <c r="AS68" i="13" s="1"/>
  <c r="AN34" i="13"/>
  <c r="AS34" i="13" s="1"/>
  <c r="AN14" i="13"/>
  <c r="AS14" i="13" s="1"/>
  <c r="AN31" i="13"/>
  <c r="AS31" i="13" s="1"/>
  <c r="AN62" i="13"/>
  <c r="AS62" i="13" s="1"/>
  <c r="AN17" i="13"/>
  <c r="AS17" i="13" s="1"/>
  <c r="AN37" i="13"/>
  <c r="AS37" i="13" s="1"/>
  <c r="AN12" i="13"/>
  <c r="AS12" i="13" s="1"/>
  <c r="AN21" i="13"/>
  <c r="AS21" i="13" s="1"/>
  <c r="AN54" i="13"/>
  <c r="AS54" i="13" s="1"/>
  <c r="AN28" i="13"/>
  <c r="AS28" i="13" s="1"/>
  <c r="AN57" i="13"/>
  <c r="AS57" i="13" s="1"/>
  <c r="AN63" i="13"/>
  <c r="AS63" i="13" s="1"/>
  <c r="AN59" i="13"/>
  <c r="AS59" i="13" s="1"/>
  <c r="AN58" i="13"/>
  <c r="AS58" i="13" s="1"/>
  <c r="AN82" i="13"/>
  <c r="AS82" i="13" s="1"/>
  <c r="AN32" i="13"/>
  <c r="AS32" i="13" s="1"/>
  <c r="AN13" i="13"/>
  <c r="AS13" i="13" s="1"/>
  <c r="AN48" i="13"/>
  <c r="AS48" i="13" s="1"/>
  <c r="AN85" i="13"/>
  <c r="AS85" i="13" s="1"/>
  <c r="U11" i="13"/>
  <c r="AN81" i="13"/>
  <c r="AS81" i="13" s="1"/>
  <c r="AN33" i="13"/>
  <c r="AS33" i="13" s="1"/>
  <c r="AN40" i="13"/>
  <c r="AS40" i="13" s="1"/>
  <c r="AN65" i="13"/>
  <c r="AS65" i="13" s="1"/>
  <c r="AN51" i="13"/>
  <c r="AS51" i="13" s="1"/>
  <c r="AN88" i="13"/>
  <c r="AS88" i="13" s="1"/>
  <c r="AN66" i="13"/>
  <c r="AS66" i="13" s="1"/>
  <c r="AN35" i="13"/>
  <c r="AS35" i="13" s="1"/>
  <c r="AN41" i="13"/>
  <c r="AS41" i="13" s="1"/>
  <c r="AN74" i="13"/>
  <c r="AS74" i="13" s="1"/>
  <c r="AN71" i="13"/>
  <c r="AS71" i="13" s="1"/>
  <c r="AN49" i="13"/>
  <c r="AS49" i="13" s="1"/>
  <c r="AN76" i="13"/>
  <c r="AS76" i="13" s="1"/>
  <c r="AE11" i="10"/>
  <c r="AE90" i="10" s="1"/>
  <c r="V92" i="10" s="1"/>
  <c r="T90" i="9"/>
  <c r="U90" i="5"/>
  <c r="V11" i="5"/>
  <c r="AM43" i="13" l="1"/>
  <c r="AJ12" i="18"/>
  <c r="AJ71" i="18"/>
  <c r="AJ25" i="18"/>
  <c r="AJ67" i="18"/>
  <c r="AH24" i="13"/>
  <c r="AP24" i="13" s="1"/>
  <c r="AP67" i="13"/>
  <c r="AM67" i="13"/>
  <c r="AJ19" i="18"/>
  <c r="AJ15" i="18"/>
  <c r="AJ87" i="18"/>
  <c r="AH12" i="13"/>
  <c r="AP12" i="13" s="1"/>
  <c r="AJ76" i="18"/>
  <c r="AJ84" i="18"/>
  <c r="AJ36" i="18"/>
  <c r="AJ17" i="18"/>
  <c r="AJ13" i="18"/>
  <c r="AJ64" i="18"/>
  <c r="AH69" i="13"/>
  <c r="AP69" i="13" s="1"/>
  <c r="AJ28" i="18"/>
  <c r="AR11" i="13"/>
  <c r="AP85" i="13"/>
  <c r="AM85" i="13"/>
  <c r="AO85" i="13" s="1"/>
  <c r="AP32" i="13"/>
  <c r="AM32" i="13"/>
  <c r="AO32" i="13" s="1"/>
  <c r="AP76" i="13"/>
  <c r="AM76" i="13"/>
  <c r="AP57" i="13"/>
  <c r="AM57" i="13"/>
  <c r="AO57" i="13" s="1"/>
  <c r="AP26" i="13"/>
  <c r="AM26" i="13"/>
  <c r="AO26" i="13" s="1"/>
  <c r="AP54" i="13"/>
  <c r="AM54" i="13"/>
  <c r="AO54" i="13" s="1"/>
  <c r="AP27" i="13"/>
  <c r="AM27" i="13"/>
  <c r="AP65" i="13"/>
  <c r="AM65" i="13"/>
  <c r="AP86" i="13"/>
  <c r="AM86" i="13"/>
  <c r="AO86" i="13" s="1"/>
  <c r="AP80" i="13"/>
  <c r="AM80" i="13"/>
  <c r="AO80" i="13" s="1"/>
  <c r="AJ56" i="18"/>
  <c r="AJ86" i="18"/>
  <c r="AJ70" i="18"/>
  <c r="AJ35" i="18"/>
  <c r="AJ85" i="18"/>
  <c r="AJ44" i="18"/>
  <c r="AJ68" i="18"/>
  <c r="AJ82" i="18"/>
  <c r="AJ59" i="18"/>
  <c r="AJ72" i="18"/>
  <c r="AJ46" i="18"/>
  <c r="AP22" i="13"/>
  <c r="AM22" i="13"/>
  <c r="AO22" i="13" s="1"/>
  <c r="AP44" i="13"/>
  <c r="AM44" i="13"/>
  <c r="AP19" i="13"/>
  <c r="AM19" i="13"/>
  <c r="AP37" i="13"/>
  <c r="AM37" i="13"/>
  <c r="AP62" i="13"/>
  <c r="AM62" i="13"/>
  <c r="AP74" i="13"/>
  <c r="AM74" i="13"/>
  <c r="AP41" i="13"/>
  <c r="AM41" i="13"/>
  <c r="AO41" i="13" s="1"/>
  <c r="AP18" i="13"/>
  <c r="AM18" i="13"/>
  <c r="AP81" i="13"/>
  <c r="AM81" i="13"/>
  <c r="AO81" i="13" s="1"/>
  <c r="AM72" i="13"/>
  <c r="AO72" i="13" s="1"/>
  <c r="AM77" i="18"/>
  <c r="AO77" i="18" s="1"/>
  <c r="AM80" i="18"/>
  <c r="AO80" i="18" s="1"/>
  <c r="AM26" i="18"/>
  <c r="AO26" i="18" s="1"/>
  <c r="AH30" i="13"/>
  <c r="AP30" i="13" s="1"/>
  <c r="AM71" i="18"/>
  <c r="AO71" i="18" s="1"/>
  <c r="AH45" i="18"/>
  <c r="AJ45" i="18" s="1"/>
  <c r="AJ53" i="18"/>
  <c r="AH16" i="13"/>
  <c r="AP16" i="13" s="1"/>
  <c r="AH38" i="13"/>
  <c r="AP38" i="13" s="1"/>
  <c r="AH51" i="13"/>
  <c r="AP51" i="13" s="1"/>
  <c r="AM88" i="18"/>
  <c r="AO88" i="18" s="1"/>
  <c r="AH14" i="13"/>
  <c r="AP14" i="13" s="1"/>
  <c r="AM36" i="18"/>
  <c r="AO36" i="18" s="1"/>
  <c r="AM57" i="18"/>
  <c r="AO57" i="18" s="1"/>
  <c r="AH14" i="18"/>
  <c r="AJ14" i="18" s="1"/>
  <c r="AM40" i="13"/>
  <c r="AM58" i="13"/>
  <c r="AO58" i="13" s="1"/>
  <c r="AM52" i="13"/>
  <c r="AO52" i="13" s="1"/>
  <c r="AM45" i="13"/>
  <c r="AH33" i="13"/>
  <c r="AP33" i="13" s="1"/>
  <c r="AH33" i="18"/>
  <c r="AJ33" i="18" s="1"/>
  <c r="AM56" i="18"/>
  <c r="AO56" i="18" s="1"/>
  <c r="AM12" i="18"/>
  <c r="AO12" i="18" s="1"/>
  <c r="AH58" i="18"/>
  <c r="AJ58" i="18" s="1"/>
  <c r="AM58" i="18"/>
  <c r="AO58" i="18" s="1"/>
  <c r="AH42" i="18"/>
  <c r="AJ42" i="18" s="1"/>
  <c r="AM53" i="18"/>
  <c r="AO53" i="18" s="1"/>
  <c r="AH78" i="18"/>
  <c r="AJ78" i="18" s="1"/>
  <c r="AM78" i="18"/>
  <c r="AO78" i="18" s="1"/>
  <c r="AM69" i="18"/>
  <c r="AO69" i="18" s="1"/>
  <c r="AM17" i="18"/>
  <c r="AO17" i="18" s="1"/>
  <c r="AH79" i="13"/>
  <c r="AP79" i="13" s="1"/>
  <c r="AM59" i="18"/>
  <c r="AO59" i="18" s="1"/>
  <c r="AM54" i="18"/>
  <c r="AO54" i="18" s="1"/>
  <c r="AM76" i="18"/>
  <c r="AO76" i="18" s="1"/>
  <c r="AH37" i="18"/>
  <c r="AJ37" i="18" s="1"/>
  <c r="AM37" i="18"/>
  <c r="AO37" i="18" s="1"/>
  <c r="AH22" i="18"/>
  <c r="AJ22" i="18" s="1"/>
  <c r="AH51" i="18"/>
  <c r="AJ51" i="18" s="1"/>
  <c r="AM84" i="18"/>
  <c r="AO84" i="18" s="1"/>
  <c r="AH29" i="18"/>
  <c r="AJ29" i="18" s="1"/>
  <c r="AJ69" i="18"/>
  <c r="AM13" i="18"/>
  <c r="AO13" i="18" s="1"/>
  <c r="AM48" i="13"/>
  <c r="AO48" i="13" s="1"/>
  <c r="AM77" i="13"/>
  <c r="AH50" i="13"/>
  <c r="AP50" i="13" s="1"/>
  <c r="AM85" i="18"/>
  <c r="AO85" i="18" s="1"/>
  <c r="AM64" i="18"/>
  <c r="AO64" i="18" s="1"/>
  <c r="AH30" i="18"/>
  <c r="AJ30" i="18" s="1"/>
  <c r="AM67" i="18"/>
  <c r="AO67" i="18" s="1"/>
  <c r="AM86" i="18"/>
  <c r="AO86" i="18" s="1"/>
  <c r="AM15" i="18"/>
  <c r="AO15" i="18" s="1"/>
  <c r="AM82" i="18"/>
  <c r="AO82" i="18" s="1"/>
  <c r="AM35" i="18"/>
  <c r="AO35" i="18" s="1"/>
  <c r="AM87" i="18"/>
  <c r="AO87" i="18" s="1"/>
  <c r="AM63" i="18"/>
  <c r="AO63" i="18" s="1"/>
  <c r="AM31" i="18"/>
  <c r="AO31" i="18" s="1"/>
  <c r="AH20" i="18"/>
  <c r="AJ20" i="18" s="1"/>
  <c r="AM70" i="18"/>
  <c r="AO70" i="18" s="1"/>
  <c r="AM46" i="18"/>
  <c r="AO46" i="18" s="1"/>
  <c r="AM43" i="18"/>
  <c r="AO43" i="18" s="1"/>
  <c r="AH47" i="18"/>
  <c r="AJ47" i="18" s="1"/>
  <c r="AH16" i="18"/>
  <c r="AJ16" i="18" s="1"/>
  <c r="AH41" i="18"/>
  <c r="AJ41" i="18" s="1"/>
  <c r="AM28" i="18"/>
  <c r="AO28" i="18" s="1"/>
  <c r="AM36" i="13"/>
  <c r="AO36" i="13" s="1"/>
  <c r="AM40" i="18"/>
  <c r="AO40" i="18" s="1"/>
  <c r="AM19" i="18"/>
  <c r="AO19" i="18" s="1"/>
  <c r="AM88" i="13"/>
  <c r="AO88" i="13" s="1"/>
  <c r="AM59" i="13"/>
  <c r="AO59" i="13" s="1"/>
  <c r="AM29" i="13"/>
  <c r="AM44" i="18"/>
  <c r="AO44" i="18" s="1"/>
  <c r="AM34" i="18"/>
  <c r="AO34" i="18" s="1"/>
  <c r="AM79" i="18"/>
  <c r="AO79" i="18" s="1"/>
  <c r="AM61" i="18"/>
  <c r="AO61" i="18" s="1"/>
  <c r="AH46" i="13"/>
  <c r="AH18" i="18"/>
  <c r="AJ18" i="18" s="1"/>
  <c r="AH27" i="18"/>
  <c r="AJ27" i="18" s="1"/>
  <c r="AM66" i="18"/>
  <c r="AO66" i="18" s="1"/>
  <c r="AH65" i="18"/>
  <c r="AJ65" i="18" s="1"/>
  <c r="AH24" i="18"/>
  <c r="AJ24" i="18" s="1"/>
  <c r="AH23" i="18"/>
  <c r="AJ23" i="18" s="1"/>
  <c r="AM21" i="18"/>
  <c r="AO21" i="18" s="1"/>
  <c r="AH62" i="18"/>
  <c r="AJ62" i="18" s="1"/>
  <c r="AM62" i="18"/>
  <c r="AO62" i="18" s="1"/>
  <c r="AM32" i="18"/>
  <c r="AO32" i="18" s="1"/>
  <c r="AM52" i="18"/>
  <c r="AO52" i="18" s="1"/>
  <c r="AH81" i="18"/>
  <c r="AJ81" i="18" s="1"/>
  <c r="AM49" i="18"/>
  <c r="AO49" i="18" s="1"/>
  <c r="AH48" i="18"/>
  <c r="AJ48" i="18" s="1"/>
  <c r="AH50" i="18"/>
  <c r="AJ50" i="18" s="1"/>
  <c r="AM25" i="18"/>
  <c r="AO25" i="18" s="1"/>
  <c r="AM68" i="18"/>
  <c r="AO68" i="18" s="1"/>
  <c r="AH55" i="18"/>
  <c r="AJ55" i="18" s="1"/>
  <c r="AH39" i="18"/>
  <c r="AJ39" i="18" s="1"/>
  <c r="AJ61" i="18"/>
  <c r="AH38" i="18"/>
  <c r="AJ38" i="18" s="1"/>
  <c r="AM38" i="18"/>
  <c r="AO38" i="18" s="1"/>
  <c r="AM72" i="18"/>
  <c r="AO72" i="18" s="1"/>
  <c r="AJ66" i="18"/>
  <c r="AM83" i="18"/>
  <c r="AO83" i="18" s="1"/>
  <c r="AM60" i="18"/>
  <c r="AO60" i="18" s="1"/>
  <c r="AN11" i="18"/>
  <c r="AE11" i="18"/>
  <c r="V90" i="18"/>
  <c r="F94" i="18" s="1"/>
  <c r="AH11" i="18"/>
  <c r="AE11" i="13"/>
  <c r="AH11" i="13" s="1"/>
  <c r="V90" i="13"/>
  <c r="AJ18" i="13"/>
  <c r="AJ24" i="13"/>
  <c r="AJ22" i="13"/>
  <c r="AJ40" i="13"/>
  <c r="AJ29" i="13"/>
  <c r="AJ43" i="13"/>
  <c r="AJ85" i="13"/>
  <c r="AJ67" i="13"/>
  <c r="AJ19" i="13"/>
  <c r="AJ41" i="13"/>
  <c r="AJ45" i="13"/>
  <c r="AJ86" i="13"/>
  <c r="AJ73" i="13"/>
  <c r="AJ79" i="13"/>
  <c r="AJ12" i="13"/>
  <c r="AJ52" i="13"/>
  <c r="AJ44" i="13"/>
  <c r="AJ74" i="13"/>
  <c r="AJ37" i="13"/>
  <c r="AJ59" i="13"/>
  <c r="AJ76" i="13"/>
  <c r="AJ62" i="13"/>
  <c r="AJ16" i="13"/>
  <c r="AJ77" i="13"/>
  <c r="AJ26" i="13"/>
  <c r="AJ65" i="13"/>
  <c r="AJ81" i="13"/>
  <c r="AJ48" i="13"/>
  <c r="AJ27" i="13"/>
  <c r="AJ36" i="13"/>
  <c r="AJ14" i="13"/>
  <c r="U90" i="13"/>
  <c r="V102" i="13" s="1"/>
  <c r="AM82" i="13"/>
  <c r="AO67" i="13"/>
  <c r="AM71" i="13"/>
  <c r="AO76" i="13"/>
  <c r="AM63" i="13"/>
  <c r="AO43" i="13"/>
  <c r="AM60" i="13"/>
  <c r="AM75" i="13"/>
  <c r="AM83" i="13"/>
  <c r="AO18" i="13"/>
  <c r="AJ88" i="13"/>
  <c r="AO62" i="13"/>
  <c r="AJ80" i="13"/>
  <c r="AO74" i="13"/>
  <c r="AJ33" i="13"/>
  <c r="AJ58" i="13"/>
  <c r="AJ54" i="13"/>
  <c r="AO37" i="13"/>
  <c r="AM87" i="13"/>
  <c r="AO19" i="13"/>
  <c r="AM56" i="13"/>
  <c r="AO44" i="13"/>
  <c r="AM55" i="13"/>
  <c r="AM61" i="13"/>
  <c r="AJ72" i="13"/>
  <c r="AO45" i="13"/>
  <c r="AM64" i="13"/>
  <c r="AM84" i="13"/>
  <c r="AM53" i="13"/>
  <c r="AM66" i="13"/>
  <c r="AJ32" i="13"/>
  <c r="AJ57" i="13"/>
  <c r="AM68" i="13"/>
  <c r="AM78" i="13"/>
  <c r="AO73" i="13"/>
  <c r="AO29" i="13"/>
  <c r="AO65" i="13"/>
  <c r="AO40" i="13"/>
  <c r="AO27" i="13"/>
  <c r="AM70" i="13"/>
  <c r="AO77" i="13"/>
  <c r="U90" i="9"/>
  <c r="F100" i="9" s="1"/>
  <c r="W11" i="5"/>
  <c r="W90" i="5" s="1"/>
  <c r="E94" i="5" s="1"/>
  <c r="V90" i="5"/>
  <c r="E100" i="5" s="1"/>
  <c r="AM24" i="13" l="1"/>
  <c r="AO24" i="13" s="1"/>
  <c r="AJ50" i="13"/>
  <c r="AJ51" i="13"/>
  <c r="AJ69" i="13"/>
  <c r="AM69" i="13"/>
  <c r="AO69" i="13" s="1"/>
  <c r="AJ38" i="13"/>
  <c r="AM45" i="18"/>
  <c r="AO45" i="18" s="1"/>
  <c r="AM12" i="13"/>
  <c r="AO12" i="13" s="1"/>
  <c r="AM65" i="18"/>
  <c r="AO65" i="18" s="1"/>
  <c r="AM29" i="18"/>
  <c r="AO29" i="18" s="1"/>
  <c r="AJ30" i="13"/>
  <c r="AM22" i="18"/>
  <c r="AO22" i="18" s="1"/>
  <c r="AM14" i="18"/>
  <c r="AO14" i="18" s="1"/>
  <c r="AM30" i="13"/>
  <c r="AO30" i="13" s="1"/>
  <c r="AM16" i="13"/>
  <c r="AO16" i="13" s="1"/>
  <c r="AM39" i="18"/>
  <c r="AO39" i="18" s="1"/>
  <c r="AM14" i="13"/>
  <c r="AO14" i="13" s="1"/>
  <c r="AM48" i="18"/>
  <c r="AO48" i="18" s="1"/>
  <c r="AM41" i="18"/>
  <c r="AO41" i="18" s="1"/>
  <c r="AM30" i="18"/>
  <c r="AO30" i="18" s="1"/>
  <c r="AM79" i="13"/>
  <c r="AO79" i="13" s="1"/>
  <c r="AM50" i="18"/>
  <c r="AO50" i="18" s="1"/>
  <c r="AM55" i="18"/>
  <c r="AO55" i="18" s="1"/>
  <c r="AM81" i="18"/>
  <c r="AO81" i="18" s="1"/>
  <c r="AM50" i="13"/>
  <c r="AO50" i="13" s="1"/>
  <c r="AM23" i="18"/>
  <c r="AO23" i="18" s="1"/>
  <c r="AM18" i="18"/>
  <c r="AO18" i="18" s="1"/>
  <c r="AM16" i="18"/>
  <c r="AO16" i="18" s="1"/>
  <c r="AM20" i="18"/>
  <c r="AO20" i="18" s="1"/>
  <c r="AM27" i="18"/>
  <c r="AO27" i="18" s="1"/>
  <c r="AM33" i="18"/>
  <c r="AO33" i="18" s="1"/>
  <c r="AM38" i="13"/>
  <c r="AO38" i="13" s="1"/>
  <c r="AM24" i="18"/>
  <c r="AO24" i="18" s="1"/>
  <c r="AP46" i="13"/>
  <c r="AJ46" i="13"/>
  <c r="AM47" i="18"/>
  <c r="AO47" i="18" s="1"/>
  <c r="AM46" i="13"/>
  <c r="AO46" i="13" s="1"/>
  <c r="AM51" i="18"/>
  <c r="AO51" i="18" s="1"/>
  <c r="AM42" i="18"/>
  <c r="AO42" i="18" s="1"/>
  <c r="AM51" i="13"/>
  <c r="AO51" i="13" s="1"/>
  <c r="AM33" i="13"/>
  <c r="AO33" i="13" s="1"/>
  <c r="AH90" i="18"/>
  <c r="AJ11" i="18"/>
  <c r="AJ89" i="18" s="1"/>
  <c r="AM11" i="18"/>
  <c r="AO11" i="18" s="1"/>
  <c r="AE90" i="18"/>
  <c r="F105" i="9"/>
  <c r="F100" i="13"/>
  <c r="V108" i="13"/>
  <c r="AJ23" i="13"/>
  <c r="AM23" i="13"/>
  <c r="AJ31" i="13"/>
  <c r="AM31" i="13"/>
  <c r="AO31" i="13" s="1"/>
  <c r="AJ42" i="13"/>
  <c r="AM42" i="13"/>
  <c r="AO42" i="13" s="1"/>
  <c r="AJ34" i="13"/>
  <c r="AM34" i="13"/>
  <c r="AO34" i="13" s="1"/>
  <c r="AJ13" i="13"/>
  <c r="AM13" i="13"/>
  <c r="AO13" i="13" s="1"/>
  <c r="AJ21" i="13"/>
  <c r="AM21" i="13"/>
  <c r="AO21" i="13" s="1"/>
  <c r="AJ35" i="13"/>
  <c r="AM35" i="13"/>
  <c r="AO35" i="13" s="1"/>
  <c r="AJ47" i="13"/>
  <c r="AM47" i="13"/>
  <c r="AO47" i="13" s="1"/>
  <c r="AJ17" i="13"/>
  <c r="AM17" i="13"/>
  <c r="AO17" i="13" s="1"/>
  <c r="AJ20" i="13"/>
  <c r="AM20" i="13"/>
  <c r="AO20" i="13" s="1"/>
  <c r="AJ15" i="13"/>
  <c r="AM15" i="13"/>
  <c r="AO15" i="13" s="1"/>
  <c r="AJ28" i="13"/>
  <c r="AM28" i="13"/>
  <c r="AO28" i="13" s="1"/>
  <c r="AJ49" i="13"/>
  <c r="AM49" i="13"/>
  <c r="AO49" i="13" s="1"/>
  <c r="AJ39" i="13"/>
  <c r="AM39" i="13"/>
  <c r="AO39" i="13" s="1"/>
  <c r="AJ25" i="13"/>
  <c r="AM25" i="13"/>
  <c r="AO25" i="13" s="1"/>
  <c r="AJ64" i="13"/>
  <c r="AJ71" i="13"/>
  <c r="AJ87" i="13"/>
  <c r="AO87" i="13"/>
  <c r="AJ63" i="13"/>
  <c r="AO63" i="13"/>
  <c r="AJ53" i="13"/>
  <c r="AO53" i="13"/>
  <c r="AJ61" i="13"/>
  <c r="AJ83" i="13"/>
  <c r="AO83" i="13"/>
  <c r="AJ56" i="13"/>
  <c r="AO56" i="13"/>
  <c r="AJ78" i="13"/>
  <c r="AO78" i="13"/>
  <c r="AJ68" i="13"/>
  <c r="AO68" i="13"/>
  <c r="AJ55" i="13"/>
  <c r="AO55" i="13"/>
  <c r="AJ82" i="13"/>
  <c r="AO82" i="13"/>
  <c r="AJ75" i="13"/>
  <c r="AJ70" i="13"/>
  <c r="AO70" i="13"/>
  <c r="AJ84" i="13"/>
  <c r="AO84" i="13"/>
  <c r="AJ66" i="13"/>
  <c r="AO66" i="13"/>
  <c r="AJ60" i="13"/>
  <c r="AO60" i="13"/>
  <c r="AO75" i="13"/>
  <c r="AO64" i="13"/>
  <c r="AN11" i="13"/>
  <c r="AS11" i="13" s="1"/>
  <c r="AS90" i="13" s="1"/>
  <c r="AE90" i="13"/>
  <c r="AO71" i="13"/>
  <c r="AO23" i="13"/>
  <c r="AO61" i="13"/>
  <c r="V90" i="9"/>
  <c r="F94" i="9" s="1"/>
  <c r="F103" i="9" s="1"/>
  <c r="V109" i="18" l="1"/>
  <c r="V92" i="18"/>
  <c r="V108" i="18"/>
  <c r="F94" i="13"/>
  <c r="AH90" i="13"/>
  <c r="V94" i="13" s="1"/>
  <c r="V95" i="13" s="1"/>
  <c r="AM11" i="13"/>
  <c r="AO11" i="13" s="1"/>
  <c r="AO89" i="13" s="1"/>
  <c r="AP11" i="13"/>
  <c r="AJ11" i="13"/>
  <c r="AJ89" i="13" s="1"/>
  <c r="V107" i="13" l="1"/>
  <c r="V92" i="13"/>
  <c r="V93" i="13" s="1"/>
  <c r="V109" i="13"/>
</calcChain>
</file>

<file path=xl/comments1.xml><?xml version="1.0" encoding="utf-8"?>
<comments xmlns="http://schemas.openxmlformats.org/spreadsheetml/2006/main">
  <authors>
    <author>DELL-34</author>
  </authors>
  <commentList>
    <comment ref="F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F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F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F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2.xml><?xml version="1.0" encoding="utf-8"?>
<comments xmlns="http://schemas.openxmlformats.org/spreadsheetml/2006/main">
  <authors>
    <author>DELL-34</author>
  </authors>
  <commentList>
    <comment ref="F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F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F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F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3.xml><?xml version="1.0" encoding="utf-8"?>
<comments xmlns="http://schemas.openxmlformats.org/spreadsheetml/2006/main">
  <authors>
    <author>DELL-34</author>
  </authors>
  <commentList>
    <comment ref="F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F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F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F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4.xml><?xml version="1.0" encoding="utf-8"?>
<comments xmlns="http://schemas.openxmlformats.org/spreadsheetml/2006/main">
  <authors>
    <author>DELL-34</author>
  </authors>
  <commentList>
    <comment ref="F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F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F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F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5.xml><?xml version="1.0" encoding="utf-8"?>
<comments xmlns="http://schemas.openxmlformats.org/spreadsheetml/2006/main">
  <authors>
    <author>DELL-34</author>
  </authors>
  <commentList>
    <comment ref="F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F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F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F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6.xml><?xml version="1.0" encoding="utf-8"?>
<comments xmlns="http://schemas.openxmlformats.org/spreadsheetml/2006/main">
  <authors>
    <author>DELL-34</author>
  </authors>
  <commentList>
    <comment ref="F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F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F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F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7.xml><?xml version="1.0" encoding="utf-8"?>
<comments xmlns="http://schemas.openxmlformats.org/spreadsheetml/2006/main">
  <authors>
    <author>DELL-34</author>
  </authors>
  <commentList>
    <comment ref="E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E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E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E99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sharedStrings.xml><?xml version="1.0" encoding="utf-8"?>
<sst xmlns="http://schemas.openxmlformats.org/spreadsheetml/2006/main" count="3741" uniqueCount="826">
  <si>
    <t>No.</t>
  </si>
  <si>
    <t>Nama Desa</t>
  </si>
  <si>
    <t>Alokasi Dasar</t>
  </si>
  <si>
    <t>Pagu Dana Desa per-Desa</t>
  </si>
  <si>
    <t>Jumlah Penduduk</t>
  </si>
  <si>
    <t>Jumlah Penduduk Miskin</t>
  </si>
  <si>
    <t>Luas Wilayah</t>
  </si>
  <si>
    <t>IKG</t>
  </si>
  <si>
    <t>Total Bobot</t>
  </si>
  <si>
    <t>Rasio Jumlah Penduduk</t>
  </si>
  <si>
    <t>Bobot</t>
  </si>
  <si>
    <t>Rasio Jumlah Penduduk Miskin</t>
  </si>
  <si>
    <t>Rasio Luas Wilayah</t>
  </si>
  <si>
    <t>Indeks Kesulitan Geografis</t>
  </si>
  <si>
    <t>Rasio Indeks Kesulitan Geografis</t>
  </si>
  <si>
    <t>(1)</t>
  </si>
  <si>
    <t>(2)</t>
  </si>
  <si>
    <t>(3)</t>
  </si>
  <si>
    <t>(4)</t>
  </si>
  <si>
    <t>(5)</t>
  </si>
  <si>
    <t>(7)</t>
  </si>
  <si>
    <t>(8)</t>
  </si>
  <si>
    <t>(10)</t>
  </si>
  <si>
    <t>(11)</t>
  </si>
  <si>
    <t>(13)</t>
  </si>
  <si>
    <t>(14)</t>
  </si>
  <si>
    <t>Total</t>
  </si>
  <si>
    <t>Kontrol Penghitungan</t>
  </si>
  <si>
    <t>JP</t>
  </si>
  <si>
    <t>LW</t>
  </si>
  <si>
    <t>Jumlah Desa</t>
  </si>
  <si>
    <t>Tempat Kedudukan, DD/MM/YYYY</t>
  </si>
  <si>
    <t>NIP</t>
  </si>
  <si>
    <t>Alokasi Formula</t>
  </si>
  <si>
    <t>(6)</t>
  </si>
  <si>
    <t>(9)</t>
  </si>
  <si>
    <t>(12)</t>
  </si>
  <si>
    <t>Kecamatan</t>
  </si>
  <si>
    <t>(15)</t>
  </si>
  <si>
    <t>(16)</t>
  </si>
  <si>
    <t>(18)</t>
  </si>
  <si>
    <t>Mengetahui,</t>
  </si>
  <si>
    <t>Pejabat SKPKD (n)</t>
  </si>
  <si>
    <r>
      <t xml:space="preserve">Pejabat di Bidang Pemberdayaan Masyarakat Desa </t>
    </r>
    <r>
      <rPr>
        <i/>
        <sz val="11"/>
        <color theme="1"/>
        <rFont val="Calibri"/>
        <family val="2"/>
        <scheme val="minor"/>
      </rPr>
      <t>(0)</t>
    </r>
  </si>
  <si>
    <r>
      <t xml:space="preserve">Petugas Penghitung Dana Desa </t>
    </r>
    <r>
      <rPr>
        <i/>
        <sz val="11"/>
        <color theme="1"/>
        <rFont val="Calibri"/>
        <family val="2"/>
        <scheme val="minor"/>
      </rPr>
      <t>(p)</t>
    </r>
  </si>
  <si>
    <t>(eselon II)</t>
  </si>
  <si>
    <t>(eselon III)</t>
  </si>
  <si>
    <t>KERTAS KERJA PENGHITUNGAN DANA DESA SETIAP DESA</t>
  </si>
  <si>
    <t>Klasifikasi Desa IDM</t>
  </si>
  <si>
    <t>Desil JPM</t>
  </si>
  <si>
    <t>Alokasi Afirmasi</t>
  </si>
  <si>
    <t>(17)</t>
  </si>
  <si>
    <t>(19)</t>
  </si>
  <si>
    <t>(20) = (10) + (13) + (16) + (19)</t>
  </si>
  <si>
    <t>(21)</t>
  </si>
  <si>
    <t>(22)= (4) + (7) + (21)</t>
  </si>
  <si>
    <t>(ribu rupiah)</t>
  </si>
  <si>
    <t>JPM</t>
  </si>
  <si>
    <t>TAHUN ANGGARAN 2019</t>
  </si>
  <si>
    <t>Tertinggal</t>
  </si>
  <si>
    <t>Laano Ipi</t>
  </si>
  <si>
    <t>Bonegunu</t>
  </si>
  <si>
    <t>7410 Kab. Buton Utara</t>
  </si>
  <si>
    <t>Eelahaji</t>
  </si>
  <si>
    <t>Kulisusu</t>
  </si>
  <si>
    <t>Koepisino</t>
  </si>
  <si>
    <t>Sangat Tertinggal</t>
  </si>
  <si>
    <t>Laeya</t>
  </si>
  <si>
    <t>Wakorumba Utara</t>
  </si>
  <si>
    <t>Bumi Lapero</t>
  </si>
  <si>
    <t>Kulisusu Barat</t>
  </si>
  <si>
    <t>Wowonga Jaya</t>
  </si>
  <si>
    <t>Kulisusu Utara</t>
  </si>
  <si>
    <t>Labaraga</t>
  </si>
  <si>
    <t>Lelamo</t>
  </si>
  <si>
    <t>Berkembang</t>
  </si>
  <si>
    <t>Gunung Sari</t>
  </si>
  <si>
    <t>Waode Kalowo</t>
  </si>
  <si>
    <t>Dampala Jaya</t>
  </si>
  <si>
    <t>Damai Laborona</t>
  </si>
  <si>
    <t>Sumampeno</t>
  </si>
  <si>
    <t>Waculaea</t>
  </si>
  <si>
    <t>Konde</t>
  </si>
  <si>
    <t>Kambowa</t>
  </si>
  <si>
    <t>Banu-Banua Jaya</t>
  </si>
  <si>
    <t>Karya Bhakti</t>
  </si>
  <si>
    <t>Lahumoko</t>
  </si>
  <si>
    <t>Oengkapala</t>
  </si>
  <si>
    <t>Langere</t>
  </si>
  <si>
    <t>Wantulasi</t>
  </si>
  <si>
    <t>Kurolabu</t>
  </si>
  <si>
    <t>Labulanda</t>
  </si>
  <si>
    <t>Lapandewa</t>
  </si>
  <si>
    <t>Lemo Ea</t>
  </si>
  <si>
    <t>Lamoahi</t>
  </si>
  <si>
    <t>Lambale</t>
  </si>
  <si>
    <t>Laangke</t>
  </si>
  <si>
    <t>Kadacua</t>
  </si>
  <si>
    <t>Marga Karya</t>
  </si>
  <si>
    <t>Lauki</t>
  </si>
  <si>
    <t>Matalagi</t>
  </si>
  <si>
    <t>Laba Jaya</t>
  </si>
  <si>
    <t>Waode Buri</t>
  </si>
  <si>
    <t>Jampaka</t>
  </si>
  <si>
    <t>Rahmat Baru</t>
  </si>
  <si>
    <t>Morindino</t>
  </si>
  <si>
    <t>Ulunambo</t>
  </si>
  <si>
    <t>Bente</t>
  </si>
  <si>
    <t>Mekar Jaya</t>
  </si>
  <si>
    <t>Petetea'a</t>
  </si>
  <si>
    <t>Waode Angkalo</t>
  </si>
  <si>
    <t>Wasalabose</t>
  </si>
  <si>
    <t>Kalibu</t>
  </si>
  <si>
    <t>Bubu Barat</t>
  </si>
  <si>
    <t>Rante Gola</t>
  </si>
  <si>
    <t>Malalanda</t>
  </si>
  <si>
    <t>Labuan Bajo</t>
  </si>
  <si>
    <t>Lasiwa</t>
  </si>
  <si>
    <t>Lagundi</t>
  </si>
  <si>
    <t>Kasulatombi</t>
  </si>
  <si>
    <t>Koboruno</t>
  </si>
  <si>
    <t>Lantagi</t>
  </si>
  <si>
    <t>Lanosangia</t>
  </si>
  <si>
    <t>Tri Wacu-Wacu</t>
  </si>
  <si>
    <t>Labelete</t>
  </si>
  <si>
    <t>Kotawo</t>
  </si>
  <si>
    <t>Soloy Agung</t>
  </si>
  <si>
    <t>Pebaoa</t>
  </si>
  <si>
    <t>Ngapa'ea</t>
  </si>
  <si>
    <t>Wamorapa</t>
  </si>
  <si>
    <t>Bira</t>
  </si>
  <si>
    <t>E'erinere</t>
  </si>
  <si>
    <t>Linsowu</t>
  </si>
  <si>
    <t>Ronta</t>
  </si>
  <si>
    <t>Loji</t>
  </si>
  <si>
    <t>Torombia</t>
  </si>
  <si>
    <t>Tatombuli</t>
  </si>
  <si>
    <t>Rombo</t>
  </si>
  <si>
    <t>Eensumala</t>
  </si>
  <si>
    <t>Tomoahi</t>
  </si>
  <si>
    <t>Pongkowulu</t>
  </si>
  <si>
    <t>Karya Mulya</t>
  </si>
  <si>
    <t>Mata</t>
  </si>
  <si>
    <t>Bubu</t>
  </si>
  <si>
    <t>Labuko</t>
  </si>
  <si>
    <t>Baluara</t>
  </si>
  <si>
    <t>Wamboule</t>
  </si>
  <si>
    <t>desil JPM</t>
  </si>
  <si>
    <t>Desa</t>
  </si>
  <si>
    <t>Kabupaten/Kota</t>
  </si>
  <si>
    <t>DANA DESA</t>
  </si>
  <si>
    <t>RINCIAN DANA DESA</t>
  </si>
  <si>
    <t>MENURUT KABUPATEN/KOTA T.A. 2019</t>
  </si>
  <si>
    <t>(dalam ribuan rupiah)</t>
  </si>
  <si>
    <t>NO</t>
  </si>
  <si>
    <t>NAMA DAERAH</t>
  </si>
  <si>
    <t>JUMLAH DESA</t>
  </si>
  <si>
    <t>ALOKASI DASAR PER DESA</t>
  </si>
  <si>
    <t>ALOKASI DASAR</t>
  </si>
  <si>
    <t>ALOKASI AFIRMASI</t>
  </si>
  <si>
    <t>ALOKASI FORMULA</t>
  </si>
  <si>
    <t>TOTAL</t>
  </si>
  <si>
    <t>I</t>
  </si>
  <si>
    <t>Provinsi Aceh</t>
  </si>
  <si>
    <t/>
  </si>
  <si>
    <t>P</t>
  </si>
  <si>
    <t>Kab. Aceh Barat</t>
  </si>
  <si>
    <t>K</t>
  </si>
  <si>
    <t>Kab. Aceh Besar</t>
  </si>
  <si>
    <t>Kab. Aceh Selatan</t>
  </si>
  <si>
    <t>Kab. Aceh Singkil</t>
  </si>
  <si>
    <t>Kab. Aceh Tengah</t>
  </si>
  <si>
    <t>Kab. Aceh Tenggara</t>
  </si>
  <si>
    <t>Kab. Aceh Timur</t>
  </si>
  <si>
    <t>Kab. Aceh Utara</t>
  </si>
  <si>
    <t>Kab. Bireuen</t>
  </si>
  <si>
    <t>Kab. Pidie</t>
  </si>
  <si>
    <t>Kab. Simeulue</t>
  </si>
  <si>
    <t>Kota Banda Aceh</t>
  </si>
  <si>
    <t>Kota Sabang</t>
  </si>
  <si>
    <t>Kota Langsa</t>
  </si>
  <si>
    <t>Kota Lhokseumawe</t>
  </si>
  <si>
    <t>Kab. Gayo Lues</t>
  </si>
  <si>
    <t>Kab. Aceh Barat Daya</t>
  </si>
  <si>
    <t>Kab. Aceh Jaya</t>
  </si>
  <si>
    <t>Kab. Nagan Raya</t>
  </si>
  <si>
    <t>Kab. Aceh Tamiang</t>
  </si>
  <si>
    <t>Kab. Bener Meriah</t>
  </si>
  <si>
    <t>Kab. Pidie Jaya</t>
  </si>
  <si>
    <t>Kota Subulussalam</t>
  </si>
  <si>
    <t>II</t>
  </si>
  <si>
    <t>Provinsi Sumatera Utara</t>
  </si>
  <si>
    <t>Kab. Asahan</t>
  </si>
  <si>
    <t>Kab. Dairi</t>
  </si>
  <si>
    <t>Kab. Deli Serdang</t>
  </si>
  <si>
    <t>Kab. Karo</t>
  </si>
  <si>
    <t>Kab. Labuhanbatu</t>
  </si>
  <si>
    <t>Kab. Langkat</t>
  </si>
  <si>
    <t>Kab. Mandailing Natal</t>
  </si>
  <si>
    <t>Kab. Nias</t>
  </si>
  <si>
    <t>Kab. Simalungun</t>
  </si>
  <si>
    <t>Kab. Tapanuli Selatan</t>
  </si>
  <si>
    <t>Kab. Tapanuli Tengah</t>
  </si>
  <si>
    <t>Kab. Tapanuli Utara</t>
  </si>
  <si>
    <t>Kab. Toba Samosir</t>
  </si>
  <si>
    <t>Kota Padang Sidempuan</t>
  </si>
  <si>
    <t>Kab. Pakpak Bharat</t>
  </si>
  <si>
    <t>Kab. Nias Selatan</t>
  </si>
  <si>
    <t>Kab. Humbang Hasundutan</t>
  </si>
  <si>
    <t>Kab. Serdang Bedagai</t>
  </si>
  <si>
    <t>Kab. Samosir</t>
  </si>
  <si>
    <t>Kab. Batu Bara</t>
  </si>
  <si>
    <t>Kab. Padang Lawas</t>
  </si>
  <si>
    <t>Kab. Padang Lawas Utara</t>
  </si>
  <si>
    <t>Kab. Labuhanbatu Selatan</t>
  </si>
  <si>
    <t>Kab. Labuhanbatu Utara</t>
  </si>
  <si>
    <t>Kab. Nias Utara</t>
  </si>
  <si>
    <t>Kab. Nias Barat</t>
  </si>
  <si>
    <t>Kota Gunungsitoli</t>
  </si>
  <si>
    <t>III</t>
  </si>
  <si>
    <t>Provinsi Sumatera Barat</t>
  </si>
  <si>
    <t>Kab. Limapuluh Kota</t>
  </si>
  <si>
    <t>Kab. Agam</t>
  </si>
  <si>
    <t>Kab. Kepulauan Mentawai</t>
  </si>
  <si>
    <t>Kab. Padang Pariaman</t>
  </si>
  <si>
    <t>Kab. Pasaman</t>
  </si>
  <si>
    <t>Kab. Pesisir Selatan</t>
  </si>
  <si>
    <t>Kab. Sijunjung</t>
  </si>
  <si>
    <t>Kab. Solok</t>
  </si>
  <si>
    <t>Kab. Tanah Datar</t>
  </si>
  <si>
    <t>Kota Sawahlunto</t>
  </si>
  <si>
    <t>Kota Pariaman</t>
  </si>
  <si>
    <t>Kab. Pasaman Barat</t>
  </si>
  <si>
    <t>Kab. Dharmasraya</t>
  </si>
  <si>
    <t>Kab. Solok Selatan</t>
  </si>
  <si>
    <t>IV</t>
  </si>
  <si>
    <t>Provinsi Riau</t>
  </si>
  <si>
    <t>Kab. Bengkalis</t>
  </si>
  <si>
    <t>Kab. Indragiri Hilir</t>
  </si>
  <si>
    <t>Kab. Indragiri Hulu</t>
  </si>
  <si>
    <t>Kab. Kampar</t>
  </si>
  <si>
    <t>Kab. Kuantan Singingi</t>
  </si>
  <si>
    <t>Kab. Pelalawan</t>
  </si>
  <si>
    <t>Kab. Rokan Hilir</t>
  </si>
  <si>
    <t>Kab. Rokan Hulu</t>
  </si>
  <si>
    <t>Kab. Siak</t>
  </si>
  <si>
    <t>Kab. Kepulauan Meranti</t>
  </si>
  <si>
    <t>V</t>
  </si>
  <si>
    <t>Provinsi Jambi</t>
  </si>
  <si>
    <t>Kab. Batang Hari</t>
  </si>
  <si>
    <t>Kab. Bungo</t>
  </si>
  <si>
    <t>Kab. Kerinci</t>
  </si>
  <si>
    <t>Kab. Merangin</t>
  </si>
  <si>
    <t>Kab. Muaro Jambi</t>
  </si>
  <si>
    <t>Kab. Sarolangun</t>
  </si>
  <si>
    <t>Kab. Tanjung Jabung Barat</t>
  </si>
  <si>
    <t>Kab. Tanjung Jabung Timur</t>
  </si>
  <si>
    <t>Kab. Tebo</t>
  </si>
  <si>
    <t>Kota Sungai Penuh</t>
  </si>
  <si>
    <t>VI</t>
  </si>
  <si>
    <t>Provinsi Sumatera Selatan</t>
  </si>
  <si>
    <t>Kab. Lahat</t>
  </si>
  <si>
    <t>Kab. Musi Banyuasin</t>
  </si>
  <si>
    <t>Kab. Musi Rawas</t>
  </si>
  <si>
    <t>Kab. Muara Enim</t>
  </si>
  <si>
    <t>Kab. Ogan Komering Ilir</t>
  </si>
  <si>
    <t>Kab. Ogan Komering Ulu</t>
  </si>
  <si>
    <t>Kota Prabumulih</t>
  </si>
  <si>
    <t>Kab. Banyuasin</t>
  </si>
  <si>
    <t>Kab. Ogan Ilir</t>
  </si>
  <si>
    <t>Kab. Ogan Komering Ulu Timur</t>
  </si>
  <si>
    <t>Kab. Ogan Komering Ulu Selatan</t>
  </si>
  <si>
    <t>Kab. Empat Lawang</t>
  </si>
  <si>
    <t>Kab. Penukal Abab Lematang Ilir</t>
  </si>
  <si>
    <t>Kab. Musi Rawas Utara</t>
  </si>
  <si>
    <t>VII</t>
  </si>
  <si>
    <t>Provinsi Bengkulu</t>
  </si>
  <si>
    <t>Kab. Bengkulu Selatan</t>
  </si>
  <si>
    <t>Kab. Bengkulu Utara</t>
  </si>
  <si>
    <t>Kab. Rejang Lebong</t>
  </si>
  <si>
    <t>Kab. Kaur</t>
  </si>
  <si>
    <t>Kab. Seluma</t>
  </si>
  <si>
    <t>Kab. Muko Muko</t>
  </si>
  <si>
    <t>Kab. Lebong</t>
  </si>
  <si>
    <t>Kab. Kepahiang</t>
  </si>
  <si>
    <t>Kab. Bengkulu Tengah</t>
  </si>
  <si>
    <t>VIII</t>
  </si>
  <si>
    <t>Provinsi Lampung</t>
  </si>
  <si>
    <t>Kab. Lampung Barat</t>
  </si>
  <si>
    <t>Kab. Lampung Selatan</t>
  </si>
  <si>
    <t>Kab. Lampung Tengah</t>
  </si>
  <si>
    <t>Kab. Lampung Utara</t>
  </si>
  <si>
    <t>Kab. Lampung Timur</t>
  </si>
  <si>
    <t>Kab. Tanggamus</t>
  </si>
  <si>
    <t>Kab. Tulang Bawang</t>
  </si>
  <si>
    <t>Kab. Way Kanan</t>
  </si>
  <si>
    <t>Kab. Pesawaran</t>
  </si>
  <si>
    <t>Kab. Pringsewu</t>
  </si>
  <si>
    <t>Kab. Mesuji</t>
  </si>
  <si>
    <t>Kab. Tulang Bawang Barat</t>
  </si>
  <si>
    <t>Kab. Pesisir Barat</t>
  </si>
  <si>
    <t>IX</t>
  </si>
  <si>
    <t>Provinsi DKI Jakarta</t>
  </si>
  <si>
    <t>X</t>
  </si>
  <si>
    <t>Provinsi Jawa Barat</t>
  </si>
  <si>
    <t>Kab. Bandung</t>
  </si>
  <si>
    <t>Kab. Bekasi</t>
  </si>
  <si>
    <t>Kab. Bogor</t>
  </si>
  <si>
    <t>Kab. Ciamis</t>
  </si>
  <si>
    <t>Kab. Cianjur</t>
  </si>
  <si>
    <t>Kab. Cirebon</t>
  </si>
  <si>
    <t>Kab. Garut</t>
  </si>
  <si>
    <t>Kab. Indramayu</t>
  </si>
  <si>
    <t>Kab. Karawang</t>
  </si>
  <si>
    <t>Kab. Kuningan</t>
  </si>
  <si>
    <t>Kab. Majalengka</t>
  </si>
  <si>
    <t>Kab. Purwakarta</t>
  </si>
  <si>
    <t>Kab. Subang</t>
  </si>
  <si>
    <t>Kab. Sukabumi</t>
  </si>
  <si>
    <t>Kab. Sumedang</t>
  </si>
  <si>
    <t>Kab. Tasikmalaya</t>
  </si>
  <si>
    <t>Kota Banjar</t>
  </si>
  <si>
    <t>Kab. Bandung Barat</t>
  </si>
  <si>
    <t>Kab. Pangandaran</t>
  </si>
  <si>
    <t>XI</t>
  </si>
  <si>
    <t>Provinsi Jawa Tengah</t>
  </si>
  <si>
    <t>Kab. Banjarnegara</t>
  </si>
  <si>
    <t>Kab. Banyumas</t>
  </si>
  <si>
    <t>Kab. Batang</t>
  </si>
  <si>
    <t>Kab. Blora</t>
  </si>
  <si>
    <t>Kab. Boyolali</t>
  </si>
  <si>
    <t>Kab. Brebes</t>
  </si>
  <si>
    <t>Kab. Cilacap</t>
  </si>
  <si>
    <t>Kab. Demak</t>
  </si>
  <si>
    <t>Kab. Grobogan</t>
  </si>
  <si>
    <t>Kab. Jepara</t>
  </si>
  <si>
    <t>Kab. Karanganyar</t>
  </si>
  <si>
    <t>Kab. Kebumen</t>
  </si>
  <si>
    <t>Kab. Kendal</t>
  </si>
  <si>
    <t>Kab. Klaten</t>
  </si>
  <si>
    <t>Kab. Kudus</t>
  </si>
  <si>
    <t>Kab. Magelang</t>
  </si>
  <si>
    <t>Kab. Pati</t>
  </si>
  <si>
    <t>Kab. Pekalongan</t>
  </si>
  <si>
    <t>Kab. Pemalang</t>
  </si>
  <si>
    <t>Kab. Purbalingga</t>
  </si>
  <si>
    <t>Kab. Purworejo</t>
  </si>
  <si>
    <t>Kab. Rembang</t>
  </si>
  <si>
    <t>Kab. Semarang</t>
  </si>
  <si>
    <t>Kab. Sragen</t>
  </si>
  <si>
    <t>Kab. Sukoharjo</t>
  </si>
  <si>
    <t>Kab. Tegal</t>
  </si>
  <si>
    <t>Kab. Temanggung</t>
  </si>
  <si>
    <t>Kab. Wonogiri</t>
  </si>
  <si>
    <t>Kab. Wonosobo</t>
  </si>
  <si>
    <t>XII</t>
  </si>
  <si>
    <t>Provinsi DI Yogyakarta</t>
  </si>
  <si>
    <t>Kab. Bantul</t>
  </si>
  <si>
    <t>Kab. Gunung Kidul</t>
  </si>
  <si>
    <t>Kab. Kulon Progo</t>
  </si>
  <si>
    <t>Kab. Sleman</t>
  </si>
  <si>
    <t>XIII</t>
  </si>
  <si>
    <t>Provinsi Jawa Timur</t>
  </si>
  <si>
    <t>Kab. Bangkalan</t>
  </si>
  <si>
    <t>Kab. Banyuwangi</t>
  </si>
  <si>
    <t>Kab. Blitar</t>
  </si>
  <si>
    <t>Kab. Bojonegoro</t>
  </si>
  <si>
    <t>Kab. Bondowoso</t>
  </si>
  <si>
    <t>Kab. Gresik</t>
  </si>
  <si>
    <t>Kab. Jember</t>
  </si>
  <si>
    <t>Kab. Jombang</t>
  </si>
  <si>
    <t>Kab. Kediri</t>
  </si>
  <si>
    <t>Kab. Lamongan</t>
  </si>
  <si>
    <t>Kab. Lumajang</t>
  </si>
  <si>
    <t>Kab. Madiun</t>
  </si>
  <si>
    <t>Kab. Magetan</t>
  </si>
  <si>
    <t>Kab. Malang</t>
  </si>
  <si>
    <t>Kab. Mojokerto</t>
  </si>
  <si>
    <t>Kab. Nganjuk</t>
  </si>
  <si>
    <t>Kab. Ngawi</t>
  </si>
  <si>
    <t>Kab. Pacitan</t>
  </si>
  <si>
    <t>Kab. Pamekasan</t>
  </si>
  <si>
    <t>Kab. Pasuruan</t>
  </si>
  <si>
    <t>Kab. Ponorogo</t>
  </si>
  <si>
    <t>Kab. Probolinggo</t>
  </si>
  <si>
    <t>Kab. Sampang</t>
  </si>
  <si>
    <t>Kab. Sidoarjo</t>
  </si>
  <si>
    <t>Kab. Situbondo</t>
  </si>
  <si>
    <t>Kab. Sumenep</t>
  </si>
  <si>
    <t>Kab. Trenggalek</t>
  </si>
  <si>
    <t>Kab. Tuban</t>
  </si>
  <si>
    <t>Kab. Tulungagung</t>
  </si>
  <si>
    <t>Kota Batu</t>
  </si>
  <si>
    <t>XIV</t>
  </si>
  <si>
    <t>Provinsi Kalimantan Barat</t>
  </si>
  <si>
    <t>Kab. Bengkayang</t>
  </si>
  <si>
    <t>Kab. Landak</t>
  </si>
  <si>
    <t>Kab. Kapuas Hulu</t>
  </si>
  <si>
    <t>Kab. Ketapang</t>
  </si>
  <si>
    <t>Kab. Mempawah</t>
  </si>
  <si>
    <t>Kab. Sambas</t>
  </si>
  <si>
    <t>Kab. Sanggau</t>
  </si>
  <si>
    <t>Kab. Sintang</t>
  </si>
  <si>
    <t>Kab. Sekadau</t>
  </si>
  <si>
    <t>Kab. Melawi</t>
  </si>
  <si>
    <t>Kab. Kayong Utara</t>
  </si>
  <si>
    <t>Kab. Kubu Raya</t>
  </si>
  <si>
    <t>XV</t>
  </si>
  <si>
    <t>Provinsi Kalimantan Tengah</t>
  </si>
  <si>
    <t>Kab. Barito Selatan</t>
  </si>
  <si>
    <t>Kab. Barito Utara</t>
  </si>
  <si>
    <t>Kab. Kapuas</t>
  </si>
  <si>
    <t>Kab. Kotawaringin Barat</t>
  </si>
  <si>
    <t>Kab. Kotawaringin Timur</t>
  </si>
  <si>
    <t>Kab. Katingan</t>
  </si>
  <si>
    <t>Kab. Seruyan</t>
  </si>
  <si>
    <t>Kab. Sukamara</t>
  </si>
  <si>
    <t>Kab. Lamandau</t>
  </si>
  <si>
    <t>Kab. Gunung Mas</t>
  </si>
  <si>
    <t>Kab. Pulang Pisau</t>
  </si>
  <si>
    <t>Kab. Murung Raya</t>
  </si>
  <si>
    <t>Kab. Barito Timur</t>
  </si>
  <si>
    <t>XVI</t>
  </si>
  <si>
    <t>Provinsi Kalimantan Selatan</t>
  </si>
  <si>
    <t>Kab. Banjar</t>
  </si>
  <si>
    <t>Kab. Barito Kuala</t>
  </si>
  <si>
    <t>Kab. Hulu Sungai Selatan</t>
  </si>
  <si>
    <t>Kab. Hulu Sungai Tengah</t>
  </si>
  <si>
    <t>Kab. Hulu Sungai Utara</t>
  </si>
  <si>
    <t>Kab. Kotabaru</t>
  </si>
  <si>
    <t>Kab. Tabalong</t>
  </si>
  <si>
    <t>Kab. Tanah Laut</t>
  </si>
  <si>
    <t>Kab. Tapin</t>
  </si>
  <si>
    <t>Kab. Balangan</t>
  </si>
  <si>
    <t>Kab. Tanah Bumbu</t>
  </si>
  <si>
    <t>XVII</t>
  </si>
  <si>
    <t>Provinsi Kalimantan Timur</t>
  </si>
  <si>
    <t>Kab. Berau</t>
  </si>
  <si>
    <t>Kab. Kutai Kartanegara</t>
  </si>
  <si>
    <t>Kab. Kutai Barat</t>
  </si>
  <si>
    <t>Kab. Kutai Timur</t>
  </si>
  <si>
    <t>Kab. Paser</t>
  </si>
  <si>
    <t>Kab. Penajam Paser Utara</t>
  </si>
  <si>
    <t>Kab. Mahakam Ulu</t>
  </si>
  <si>
    <t>XVIII</t>
  </si>
  <si>
    <t>Provinsi Sulawesi Utara</t>
  </si>
  <si>
    <t>Kab. Bolaang Mongondow</t>
  </si>
  <si>
    <t>Kab. Minahasa</t>
  </si>
  <si>
    <t>Kab. Kepulauan Sangihe</t>
  </si>
  <si>
    <t>Kab. Kepulauan Talaud</t>
  </si>
  <si>
    <t>Kab. Minahasa Selatan</t>
  </si>
  <si>
    <t>Kab. Minahasa Utara</t>
  </si>
  <si>
    <t>Kab. Kep. Siau Tagulandang Biaro</t>
  </si>
  <si>
    <t>Kota Kotamobagu</t>
  </si>
  <si>
    <t>Kab. Bolaang Mongondow Utara</t>
  </si>
  <si>
    <t>Kab. Minahasa Tenggara</t>
  </si>
  <si>
    <t>Kab. Bolaang Mongondow Timur</t>
  </si>
  <si>
    <t>Kab. Bolaang Mongondow Selatan</t>
  </si>
  <si>
    <t>XIX</t>
  </si>
  <si>
    <t>Provinsi Sulawesi Tengah</t>
  </si>
  <si>
    <t>Kab. Banggai</t>
  </si>
  <si>
    <t>Kab. Banggai Kepulauan</t>
  </si>
  <si>
    <t>Kab. Buol</t>
  </si>
  <si>
    <t>Kab. Toli-Toli</t>
  </si>
  <si>
    <t>Kab. Donggala</t>
  </si>
  <si>
    <t>Kab. Morowali</t>
  </si>
  <si>
    <t>Kab. Poso</t>
  </si>
  <si>
    <t>Kab. Parigi Moutong</t>
  </si>
  <si>
    <t>Kab. Tojo Una Una</t>
  </si>
  <si>
    <t>Kab. Sigi</t>
  </si>
  <si>
    <t>Kab. Banggai Laut</t>
  </si>
  <si>
    <t>Kab. Morowali Utara</t>
  </si>
  <si>
    <t>XX</t>
  </si>
  <si>
    <t>Provinsi Sulawesi Selatan</t>
  </si>
  <si>
    <t>Kab. Bantaeng</t>
  </si>
  <si>
    <t>Kab. Barru</t>
  </si>
  <si>
    <t>Kab. Bone</t>
  </si>
  <si>
    <t>Kab. Bulukumba</t>
  </si>
  <si>
    <t>Kab. Enrekang</t>
  </si>
  <si>
    <t>Kab. Gowa</t>
  </si>
  <si>
    <t>Kab. Jeneponto</t>
  </si>
  <si>
    <t>Kab. Luwu</t>
  </si>
  <si>
    <t>Kab. Luwu Utara</t>
  </si>
  <si>
    <t>Kab. Maros</t>
  </si>
  <si>
    <t>Kab. Pangkajene dan Kepulauan</t>
  </si>
  <si>
    <t>Kab. Luwu Timur</t>
  </si>
  <si>
    <t>Kab. Pinrang</t>
  </si>
  <si>
    <t>Kab. Sinjai</t>
  </si>
  <si>
    <t>Kab. Kepulauan Selayar</t>
  </si>
  <si>
    <t>Kab. Sidenreng Rappang</t>
  </si>
  <si>
    <t>Kab. Soppeng</t>
  </si>
  <si>
    <t>Kab. Takalar</t>
  </si>
  <si>
    <t>Kab. Tana Toraja</t>
  </si>
  <si>
    <t>Kab. Wajo</t>
  </si>
  <si>
    <t>Kab. Toraja Utara</t>
  </si>
  <si>
    <t>XXI</t>
  </si>
  <si>
    <t>Provinsi Sulawesi Tenggara</t>
  </si>
  <si>
    <t>Kab. Buton</t>
  </si>
  <si>
    <t>Kab. Konawe</t>
  </si>
  <si>
    <t>Kab. Kolaka</t>
  </si>
  <si>
    <t>Kab. Muna</t>
  </si>
  <si>
    <t>Kab. Konawe Selatan</t>
  </si>
  <si>
    <t>Kab. Bombana</t>
  </si>
  <si>
    <t>Kab. Wakatobi</t>
  </si>
  <si>
    <t>Kab. Kolaka Utara</t>
  </si>
  <si>
    <t>Kab. Konawe Utara</t>
  </si>
  <si>
    <t>Kab. Buton Utara</t>
  </si>
  <si>
    <t>Kab. Konawe Kepulauan</t>
  </si>
  <si>
    <t>Kab. Kolaka Timur</t>
  </si>
  <si>
    <t>Kab. Muna Barat</t>
  </si>
  <si>
    <t>Kab. Buton Tengah</t>
  </si>
  <si>
    <t>Kab. Buton Selatan</t>
  </si>
  <si>
    <t>XXII</t>
  </si>
  <si>
    <t>Provinsi Bali</t>
  </si>
  <si>
    <t>Kab. Badung</t>
  </si>
  <si>
    <t>Kab. Bangli</t>
  </si>
  <si>
    <t>Kab. Buleleng</t>
  </si>
  <si>
    <t>Kab. Gianyar</t>
  </si>
  <si>
    <t>Kab. Jembrana</t>
  </si>
  <si>
    <t>Kab. Karangasem</t>
  </si>
  <si>
    <t>Kab. Klungkung</t>
  </si>
  <si>
    <t>Kab. Tabanan</t>
  </si>
  <si>
    <t>Kota Denpasar</t>
  </si>
  <si>
    <t>XXIII</t>
  </si>
  <si>
    <t>Provinsi Nusa Tenggara Barat</t>
  </si>
  <si>
    <t>Kab. Bima</t>
  </si>
  <si>
    <t>Kab. Dompu</t>
  </si>
  <si>
    <t>Kab. Lombok Barat</t>
  </si>
  <si>
    <t>Kab. Lombok Tengah</t>
  </si>
  <si>
    <t>Kab. Lombok Timur</t>
  </si>
  <si>
    <t>Kab. Sumbawa</t>
  </si>
  <si>
    <t>Kab. Sumbawa Barat</t>
  </si>
  <si>
    <t>Kab. Lombok Utara</t>
  </si>
  <si>
    <t>XXIV</t>
  </si>
  <si>
    <t>Provinsi Nusa Tenggara Timur</t>
  </si>
  <si>
    <t>Kab. Alor</t>
  </si>
  <si>
    <t>Kab. Belu</t>
  </si>
  <si>
    <t>Kab. Ende</t>
  </si>
  <si>
    <t>Kab. Flores Timur</t>
  </si>
  <si>
    <t>Kab. Kupang</t>
  </si>
  <si>
    <t>Kab. Lembata</t>
  </si>
  <si>
    <t>Kab. Manggarai</t>
  </si>
  <si>
    <t>Kab. Ngada</t>
  </si>
  <si>
    <t>Kab. Sikka</t>
  </si>
  <si>
    <t>Kab. Sumba Barat</t>
  </si>
  <si>
    <t>Kab. Sumba Timur</t>
  </si>
  <si>
    <t>Kab. Timor Tengah Selatan</t>
  </si>
  <si>
    <t>Kab. Timor Tengah Utara</t>
  </si>
  <si>
    <t>Kab. Rote Ndao</t>
  </si>
  <si>
    <t>Kab. Manggarai Barat</t>
  </si>
  <si>
    <t>Kab. Nagekeo</t>
  </si>
  <si>
    <t>Kab. Sumba Barat Daya</t>
  </si>
  <si>
    <t>Kab. Sumba Tengah</t>
  </si>
  <si>
    <t>Kab. Manggarai Timur</t>
  </si>
  <si>
    <t>Kab. Sabu Raijua</t>
  </si>
  <si>
    <t>Kab. Malaka</t>
  </si>
  <si>
    <t>XXV</t>
  </si>
  <si>
    <t>Provinsi Maluku</t>
  </si>
  <si>
    <t>Kab. Maluku Tenggara Barat</t>
  </si>
  <si>
    <t>Kab. Maluku Tengah</t>
  </si>
  <si>
    <t>Kab. Maluku Tenggara</t>
  </si>
  <si>
    <t>Kab. Buru</t>
  </si>
  <si>
    <t>Kota Ambon</t>
  </si>
  <si>
    <t>Kab. Seram Bagian Barat</t>
  </si>
  <si>
    <t>Kab. Seram Bagian Timur</t>
  </si>
  <si>
    <t>Kab. Kepulauan Aru</t>
  </si>
  <si>
    <t>Kota Tual</t>
  </si>
  <si>
    <t>Kab. Maluku Barat Daya</t>
  </si>
  <si>
    <t>Kab. Buru Selatan</t>
  </si>
  <si>
    <t>XXVI</t>
  </si>
  <si>
    <t>Provinsi Papua</t>
  </si>
  <si>
    <t>Kab. Biak Numfor</t>
  </si>
  <si>
    <t>Kab. Jayapura</t>
  </si>
  <si>
    <t>Kab. Jayawijaya</t>
  </si>
  <si>
    <t>Kab. Merauke</t>
  </si>
  <si>
    <t>Kab. Mimika</t>
  </si>
  <si>
    <t>Kab. Nabire</t>
  </si>
  <si>
    <t>Kab. Paniai</t>
  </si>
  <si>
    <t>Kab. Puncak Jaya</t>
  </si>
  <si>
    <t>Kab. Kepulauan Yapen</t>
  </si>
  <si>
    <t>Kota Jayapura</t>
  </si>
  <si>
    <t>Kab. Sarmi</t>
  </si>
  <si>
    <t>Kab. Keerom</t>
  </si>
  <si>
    <t>Kab. Yahukimo</t>
  </si>
  <si>
    <t>Kab. Pegunungan Bintang</t>
  </si>
  <si>
    <t>Kab. Tolikara</t>
  </si>
  <si>
    <t>Kab. Boven Digoel</t>
  </si>
  <si>
    <t>Kab. Mappi</t>
  </si>
  <si>
    <t>Kab. Asmat</t>
  </si>
  <si>
    <t>Kab. Waropen</t>
  </si>
  <si>
    <t>Kab. Supiori</t>
  </si>
  <si>
    <t>Kab. Mamberamo Raya</t>
  </si>
  <si>
    <t>Kab. Mamberamo Tengah</t>
  </si>
  <si>
    <t>Kab. Yalimo</t>
  </si>
  <si>
    <t>Kab. Lanny Jaya</t>
  </si>
  <si>
    <t>Kab. Nduga</t>
  </si>
  <si>
    <t>Kab. Dogiyai</t>
  </si>
  <si>
    <t>Kab. Puncak</t>
  </si>
  <si>
    <t>Kab. Intan Jaya</t>
  </si>
  <si>
    <t>Kab. Deiyai</t>
  </si>
  <si>
    <t>XXVII</t>
  </si>
  <si>
    <t>Provinsi Maluku Utara</t>
  </si>
  <si>
    <t>Kab. Halmahera Tengah</t>
  </si>
  <si>
    <t>Kab. Halmahera Barat</t>
  </si>
  <si>
    <t>Kab. Halmahera Timur</t>
  </si>
  <si>
    <t>Kab. Halmahera Selatan</t>
  </si>
  <si>
    <t>Kab. Halmahera Utara</t>
  </si>
  <si>
    <t>Kab. Kepulauan Sula</t>
  </si>
  <si>
    <t>Kota Tidore Kepulauan</t>
  </si>
  <si>
    <t>Kab. Pulau Morotai</t>
  </si>
  <si>
    <t>Kab. Pulau Taliabu</t>
  </si>
  <si>
    <t>XXVIII</t>
  </si>
  <si>
    <t>Provinsi Banten</t>
  </si>
  <si>
    <t>Kab. Lebak</t>
  </si>
  <si>
    <t>Kab. Pandeglang</t>
  </si>
  <si>
    <t>Kab. Serang</t>
  </si>
  <si>
    <t>Kab. Tangerang</t>
  </si>
  <si>
    <t>XXIX</t>
  </si>
  <si>
    <t>Provinsi Bangka Belitung</t>
  </si>
  <si>
    <t>Kab. Bangka</t>
  </si>
  <si>
    <t>Kab. Belitung</t>
  </si>
  <si>
    <t>Kab. Bangka Selatan</t>
  </si>
  <si>
    <t>Kab. Bangka Tengah</t>
  </si>
  <si>
    <t>Kab. Bangka Barat</t>
  </si>
  <si>
    <t>Kab. Belitung Timur</t>
  </si>
  <si>
    <t>XXX</t>
  </si>
  <si>
    <t>Provinsi Gorontalo</t>
  </si>
  <si>
    <t>Kab. Boalemo</t>
  </si>
  <si>
    <t>Kab. Gorontalo</t>
  </si>
  <si>
    <t>Kab. Pohuwato</t>
  </si>
  <si>
    <t>Kab. Bone Bolango</t>
  </si>
  <si>
    <t>Kab. Gorontalo Utara</t>
  </si>
  <si>
    <t>XXXI</t>
  </si>
  <si>
    <t>Provinsi Kepulauan Riau</t>
  </si>
  <si>
    <t>Kab. Natuna</t>
  </si>
  <si>
    <t>Kab. Kepulauan Anambas</t>
  </si>
  <si>
    <t>Kab. Karimun</t>
  </si>
  <si>
    <t>Kab. Lingga</t>
  </si>
  <si>
    <t>Kab. Bintan</t>
  </si>
  <si>
    <t>XXXII</t>
  </si>
  <si>
    <t>Provinsi Papua Barat</t>
  </si>
  <si>
    <t>Kab. Fak Fak</t>
  </si>
  <si>
    <t>Kab. Manokwari</t>
  </si>
  <si>
    <t>Kab. Sorong</t>
  </si>
  <si>
    <t>Kab. Raja Ampat</t>
  </si>
  <si>
    <t>Kab. Sorong Selatan</t>
  </si>
  <si>
    <t>Kab. Teluk Bintuni</t>
  </si>
  <si>
    <t>Kab. Teluk Wondama</t>
  </si>
  <si>
    <t>Kab. Kaimana</t>
  </si>
  <si>
    <t>Kab. Maybrat</t>
  </si>
  <si>
    <t>Kab. Tambrauw</t>
  </si>
  <si>
    <t>Kab. Manokwari Selatan</t>
  </si>
  <si>
    <t>Kab. Pegunungan Arfak</t>
  </si>
  <si>
    <t>XXXIII</t>
  </si>
  <si>
    <t>Provinsi Sulawesi Barat</t>
  </si>
  <si>
    <t>Kab. Majene</t>
  </si>
  <si>
    <t>Kab. Mamuju</t>
  </si>
  <si>
    <t>Kab. Polewali Mandar</t>
  </si>
  <si>
    <t>Kab. Mamasa</t>
  </si>
  <si>
    <t>Kab. Pasangkayu</t>
  </si>
  <si>
    <t>Kab. Mamuju Tengah</t>
  </si>
  <si>
    <t>XXXIV</t>
  </si>
  <si>
    <t>Provinsi Kalimantan Utara</t>
  </si>
  <si>
    <t>Kab. Bulungan</t>
  </si>
  <si>
    <t>Kab. Malinau</t>
  </si>
  <si>
    <t>Kab. Nunukan</t>
  </si>
  <si>
    <t>Kab. Tana Tidung</t>
  </si>
  <si>
    <t>Jumlah</t>
  </si>
  <si>
    <t>Pagu Dana Desa Kabupaten Buton Utara</t>
  </si>
  <si>
    <t>Hasil Perhitungan Pagu Dana Desa Kab. Buton Utara</t>
  </si>
  <si>
    <t>Hasil Hitung Alokasi Dasar Kabupaten Buton Utara</t>
  </si>
  <si>
    <t>Pagu Alokasi Afirmasi Kabupaten Buton Utara</t>
  </si>
  <si>
    <t>Hasil Hitung Alokasi Afirmasi Kab. Buton Utara</t>
  </si>
  <si>
    <t>Pagu Alokasi Formula Kabupaten Buton Utara</t>
  </si>
  <si>
    <t>Hasil Hitung Alokasi Formula Kab. Buton Utara</t>
  </si>
  <si>
    <t>Pagu Alokasi Dasar Kabupaten Buton Utara</t>
  </si>
  <si>
    <t>ROMAN, SE</t>
  </si>
  <si>
    <t>LA ODE SYAFRI, S.Sos</t>
  </si>
  <si>
    <t>LA ODE MENO RAHADIAN, S.Pi</t>
  </si>
  <si>
    <t>KABUPATEN BUTON UTARA</t>
  </si>
  <si>
    <r>
      <t xml:space="preserve">Pejabat di Bidang Pemberdayaan Masyarakat Desa </t>
    </r>
    <r>
      <rPr>
        <i/>
        <sz val="11"/>
        <color theme="1"/>
        <rFont val="Bookman Old Style"/>
        <family val="1"/>
      </rPr>
      <t>(0)</t>
    </r>
  </si>
  <si>
    <r>
      <t xml:space="preserve">Petugas Penghitung Dana Desa </t>
    </r>
    <r>
      <rPr>
        <i/>
        <sz val="11"/>
        <color theme="1"/>
        <rFont val="Bookman Old Style"/>
        <family val="1"/>
      </rPr>
      <t>(p)</t>
    </r>
  </si>
  <si>
    <t>SILTAP</t>
  </si>
  <si>
    <t>Kades</t>
  </si>
  <si>
    <t>Sekdes</t>
  </si>
  <si>
    <t>Kaur, Seksi dan Kadus</t>
  </si>
  <si>
    <t>Tunjangan</t>
  </si>
  <si>
    <t>BPJS Kesehatan</t>
  </si>
  <si>
    <t>BPJS Ketenagakerjaan</t>
  </si>
  <si>
    <t>Kantor</t>
  </si>
  <si>
    <t>BPD</t>
  </si>
  <si>
    <t>LKD</t>
  </si>
  <si>
    <t>Pembangunan/ Pengadaan</t>
  </si>
  <si>
    <t>(6)=(4)+(5)</t>
  </si>
  <si>
    <t>Operasional</t>
  </si>
  <si>
    <t>Kantor 18% DARI ADD</t>
  </si>
  <si>
    <t>BPD 10% DARI ADD</t>
  </si>
  <si>
    <t>LKD 16% DARI ADD</t>
  </si>
  <si>
    <t xml:space="preserve">LAMPIRAN </t>
  </si>
  <si>
    <t>:</t>
  </si>
  <si>
    <t>NOMOR</t>
  </si>
  <si>
    <t>TANGGAL</t>
  </si>
  <si>
    <t>TENTANG</t>
  </si>
  <si>
    <t>BUPATI BUTON UTARA,</t>
  </si>
  <si>
    <t>H. ABU HASAN</t>
  </si>
  <si>
    <t>: PEDOMAN PENGALOKASIAN DAN PENGGUNAAN ALOKASI DANA DESA KABUPATEN BUTON UTARA TAHUN ANGGARAN 2019</t>
  </si>
  <si>
    <t>:   PERARURAN BUPATI BUTON UTARA</t>
  </si>
  <si>
    <t>Pagu Alokasi Dana Desa per-Desa</t>
  </si>
  <si>
    <t>:  PERATURAN BUPATI BUTON UTARA</t>
  </si>
  <si>
    <t>kode_desa</t>
  </si>
  <si>
    <t>kdprov</t>
  </si>
  <si>
    <t>prov</t>
  </si>
  <si>
    <t>kode_pemda</t>
  </si>
  <si>
    <t>nama_kab_kota</t>
  </si>
  <si>
    <t>kec</t>
  </si>
  <si>
    <t>desa</t>
  </si>
  <si>
    <t>KlasifikasiDesa</t>
  </si>
  <si>
    <t>desil_JPM</t>
  </si>
  <si>
    <t>skor</t>
  </si>
  <si>
    <t>7410012001</t>
  </si>
  <si>
    <t>Sulawesi Tenggara</t>
  </si>
  <si>
    <t>7410012002</t>
  </si>
  <si>
    <t>7410012003</t>
  </si>
  <si>
    <t>7410012004</t>
  </si>
  <si>
    <t>7410012005</t>
  </si>
  <si>
    <t>7410012006</t>
  </si>
  <si>
    <t>7410012007</t>
  </si>
  <si>
    <t>7410012011</t>
  </si>
  <si>
    <t>7410012013</t>
  </si>
  <si>
    <t>7410012018</t>
  </si>
  <si>
    <t>7410012019</t>
  </si>
  <si>
    <t>7410012020</t>
  </si>
  <si>
    <t>7410012021</t>
  </si>
  <si>
    <t>7410012022</t>
  </si>
  <si>
    <t>7410012023</t>
  </si>
  <si>
    <t>7410012024</t>
  </si>
  <si>
    <t>7410022001</t>
  </si>
  <si>
    <t>7410022002</t>
  </si>
  <si>
    <t>7410022003</t>
  </si>
  <si>
    <t>7410022005</t>
  </si>
  <si>
    <t>7410022006</t>
  </si>
  <si>
    <t>7410022007</t>
  </si>
  <si>
    <t>7410022008</t>
  </si>
  <si>
    <t>7410022009</t>
  </si>
  <si>
    <t>7410022010</t>
  </si>
  <si>
    <t>7410022011</t>
  </si>
  <si>
    <t>7410032001</t>
  </si>
  <si>
    <t>7410032002</t>
  </si>
  <si>
    <t>7410032003</t>
  </si>
  <si>
    <t>7410032004</t>
  </si>
  <si>
    <t>7410032005</t>
  </si>
  <si>
    <t>7410032007</t>
  </si>
  <si>
    <t>7410032008</t>
  </si>
  <si>
    <t>7410032009</t>
  </si>
  <si>
    <t>7410032013</t>
  </si>
  <si>
    <t>7410032014</t>
  </si>
  <si>
    <t>7410032015</t>
  </si>
  <si>
    <t>7410032016</t>
  </si>
  <si>
    <t>7410032017</t>
  </si>
  <si>
    <t>7410042001</t>
  </si>
  <si>
    <t>7410042002</t>
  </si>
  <si>
    <t>7410042003</t>
  </si>
  <si>
    <t>7410042004</t>
  </si>
  <si>
    <t>7410042005</t>
  </si>
  <si>
    <t>7410042006</t>
  </si>
  <si>
    <t>7410042007</t>
  </si>
  <si>
    <t>7410042008</t>
  </si>
  <si>
    <t>7410042009</t>
  </si>
  <si>
    <t>7410042010</t>
  </si>
  <si>
    <t>7410042011</t>
  </si>
  <si>
    <t>7410042012</t>
  </si>
  <si>
    <t>7410042013</t>
  </si>
  <si>
    <t>7410042014</t>
  </si>
  <si>
    <t>7410052001</t>
  </si>
  <si>
    <t>7410052002</t>
  </si>
  <si>
    <t>7410052003</t>
  </si>
  <si>
    <t>7410052004</t>
  </si>
  <si>
    <t>7410052005</t>
  </si>
  <si>
    <t>7410052006</t>
  </si>
  <si>
    <t>7410052007</t>
  </si>
  <si>
    <t>7410052008</t>
  </si>
  <si>
    <t>7410052009</t>
  </si>
  <si>
    <t>7410052010</t>
  </si>
  <si>
    <t>7410052011</t>
  </si>
  <si>
    <t>7410052012</t>
  </si>
  <si>
    <t>7410052013</t>
  </si>
  <si>
    <t>7410052014</t>
  </si>
  <si>
    <t>7410062001</t>
  </si>
  <si>
    <t>7410062002</t>
  </si>
  <si>
    <t>7410062003</t>
  </si>
  <si>
    <t>7410062004</t>
  </si>
  <si>
    <t>7410062005</t>
  </si>
  <si>
    <t>7410062006</t>
  </si>
  <si>
    <t>7410062009</t>
  </si>
  <si>
    <t>7410062010</t>
  </si>
  <si>
    <t>7410062011</t>
  </si>
  <si>
    <t>7410062012</t>
  </si>
  <si>
    <t>7410062013</t>
  </si>
  <si>
    <t>Kepala Desa dan Perangkat</t>
  </si>
  <si>
    <t>BPJS Kesehatan 4%</t>
  </si>
  <si>
    <t>BPJS Kesehatan 1%</t>
  </si>
  <si>
    <t>: PERUBAHAN ATAS PERATURAN BUPATI BUTON UTARA NOMOR 02 TENTANG PEDOMAN PENGALOKASIAN DAN PENGGUNAAN ALOKASI DANA DESA KABUPATEN BUTON UTARA TAHUN ANGGARAN 2020</t>
  </si>
  <si>
    <t>TAHUN ANGGARAN 2021</t>
  </si>
  <si>
    <t>kddesa</t>
  </si>
  <si>
    <t>kdpemda</t>
  </si>
  <si>
    <t>pemda</t>
  </si>
  <si>
    <t>Klaster_JP</t>
  </si>
  <si>
    <t>skor_kinerja</t>
  </si>
  <si>
    <t>74</t>
  </si>
  <si>
    <t>TERTINGGAL</t>
  </si>
  <si>
    <t>BERKEMBANG</t>
  </si>
  <si>
    <t>MAJU</t>
  </si>
  <si>
    <t>Ngapa'Ea</t>
  </si>
  <si>
    <t>Petetea'A</t>
  </si>
  <si>
    <t>E'Erinere</t>
  </si>
  <si>
    <t>kepala desa</t>
  </si>
  <si>
    <t>sekdes</t>
  </si>
  <si>
    <t>kaur</t>
  </si>
  <si>
    <t>kasi</t>
  </si>
  <si>
    <t>kadus</t>
  </si>
  <si>
    <t>: PERATURAN BUPATI BUTON UTARA NOMOR 00 TENTANG PEDOMAN PENGALOKASIAN DAN PENGGUNAAN ALOKASI DANA DESA KABUPATEN BUTON UTARA TAHUN ANGGARAN 2021</t>
  </si>
  <si>
    <t>BPJS KETENAGAKERJAAN</t>
  </si>
  <si>
    <t>BPJS KESEHATAN</t>
  </si>
  <si>
    <t>: 4 TAHUN 2021</t>
  </si>
  <si>
    <t>: 15-2-2021</t>
  </si>
  <si>
    <t xml:space="preserve">       ttd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</si>
</sst>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_(* #,##0_);_(* \(#,##0\);_(* &quot;-&quot;??_);_(@_)"/>
    <numFmt numFmtId="168" formatCode="#,##0.0000;[Red]#,##0.0000"/>
    <numFmt numFmtId="169" formatCode="#,##0;[Red]#,##0"/>
    <numFmt numFmtId="170" formatCode="0_);\(0\)"/>
  </numFmts>
  <fonts count="4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4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"/>
      <scheme val="minor"/>
    </font>
    <font>
      <u/>
      <sz val="11"/>
      <color theme="1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</font>
    <font>
      <b/>
      <i/>
      <sz val="14"/>
      <color rgb="FF0070C0"/>
      <name val="Bookman Old Style"/>
      <family val="1"/>
    </font>
    <font>
      <i/>
      <sz val="11"/>
      <color rgb="FF0070C0"/>
      <name val="Bookman Old Style"/>
      <family val="1"/>
    </font>
    <font>
      <b/>
      <sz val="14"/>
      <color theme="1"/>
      <name val="Bookman Old Style"/>
      <family val="1"/>
    </font>
    <font>
      <sz val="11"/>
      <color theme="1"/>
      <name val="Bookman Old Style"/>
      <family val="1"/>
    </font>
    <font>
      <i/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b/>
      <sz val="9"/>
      <color theme="1"/>
      <name val="Bookman Old Style"/>
      <family val="1"/>
    </font>
    <font>
      <i/>
      <sz val="8"/>
      <color theme="1"/>
      <name val="Bookman Old Style"/>
      <family val="1"/>
    </font>
    <font>
      <i/>
      <sz val="9"/>
      <color theme="1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i/>
      <sz val="11"/>
      <color rgb="FF0070C0"/>
      <name val="Bookman Old Style"/>
      <family val="1"/>
    </font>
    <font>
      <b/>
      <sz val="11"/>
      <color theme="0" tint="-4.9989318521683403E-2"/>
      <name val="Bookman Old Style"/>
      <family val="1"/>
    </font>
    <font>
      <u/>
      <sz val="11"/>
      <color theme="1"/>
      <name val="Bookman Old Style"/>
      <family val="1"/>
    </font>
    <font>
      <sz val="16"/>
      <color theme="1"/>
      <name val="Bookman Old Style"/>
      <family val="1"/>
    </font>
    <font>
      <sz val="14"/>
      <color theme="1"/>
      <name val="Bookman Old Style"/>
      <family val="1"/>
    </font>
    <font>
      <u/>
      <sz val="14"/>
      <color theme="1"/>
      <name val="Bookman Old Style"/>
      <family val="1"/>
    </font>
    <font>
      <sz val="11"/>
      <name val="Calibri"/>
      <family val="2"/>
    </font>
    <font>
      <sz val="11"/>
      <color rgb="FFFF0000"/>
      <name val="Calibri"/>
      <family val="2"/>
      <charset val="1"/>
      <scheme val="minor"/>
    </font>
    <font>
      <sz val="11"/>
      <color theme="3"/>
      <name val="Calibri"/>
      <family val="2"/>
      <charset val="1"/>
      <scheme val="minor"/>
    </font>
    <font>
      <sz val="11"/>
      <color theme="0"/>
      <name val="Bookman Old Style"/>
      <family val="1"/>
    </font>
    <font>
      <b/>
      <i/>
      <sz val="11"/>
      <color theme="1"/>
      <name val="Bookman Old Style"/>
      <family val="1"/>
    </font>
    <font>
      <b/>
      <sz val="12"/>
      <color theme="1"/>
      <name val="Bookman Old Style"/>
      <family val="1"/>
    </font>
    <font>
      <sz val="11"/>
      <color theme="0" tint="-4.9989318521683403E-2"/>
      <name val="Calibri"/>
      <family val="2"/>
      <charset val="1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74999237037263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4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0" fontId="2" fillId="0" borderId="0"/>
    <xf numFmtId="0" fontId="35" fillId="0" borderId="0"/>
  </cellStyleXfs>
  <cellXfs count="411">
    <xf numFmtId="0" fontId="0" fillId="0" borderId="0" xfId="0"/>
    <xf numFmtId="0" fontId="4" fillId="0" borderId="0" xfId="0" applyFont="1"/>
    <xf numFmtId="0" fontId="9" fillId="0" borderId="0" xfId="0" applyFont="1"/>
    <xf numFmtId="0" fontId="0" fillId="0" borderId="4" xfId="0" applyBorder="1" applyAlignment="1">
      <alignment horizontal="center"/>
    </xf>
    <xf numFmtId="0" fontId="0" fillId="0" borderId="1" xfId="0" applyBorder="1"/>
    <xf numFmtId="0" fontId="9" fillId="0" borderId="0" xfId="0" quotePrefix="1" applyFont="1" applyAlignment="1">
      <alignment horizontal="left"/>
    </xf>
    <xf numFmtId="9" fontId="0" fillId="0" borderId="1" xfId="2" quotePrefix="1" applyFont="1" applyBorder="1"/>
    <xf numFmtId="164" fontId="0" fillId="0" borderId="1" xfId="1" quotePrefix="1" applyFont="1" applyBorder="1" applyAlignment="1">
      <alignment horizontal="left"/>
    </xf>
    <xf numFmtId="9" fontId="0" fillId="0" borderId="1" xfId="2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9" fontId="0" fillId="0" borderId="0" xfId="2" quotePrefix="1" applyFont="1" applyBorder="1"/>
    <xf numFmtId="166" fontId="0" fillId="0" borderId="0" xfId="0" applyNumberFormat="1" applyBorder="1"/>
    <xf numFmtId="9" fontId="0" fillId="0" borderId="0" xfId="2" applyFont="1" applyBorder="1"/>
    <xf numFmtId="164" fontId="0" fillId="0" borderId="0" xfId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0" fillId="0" borderId="0" xfId="0" applyFill="1"/>
    <xf numFmtId="164" fontId="0" fillId="0" borderId="1" xfId="0" applyNumberFormat="1" applyBorder="1"/>
    <xf numFmtId="0" fontId="8" fillId="0" borderId="1" xfId="0" quotePrefix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" fillId="0" borderId="1" xfId="0" quotePrefix="1" applyFont="1" applyFill="1" applyBorder="1" applyAlignment="1">
      <alignment horizontal="center"/>
    </xf>
    <xf numFmtId="167" fontId="6" fillId="0" borderId="5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5" fillId="0" borderId="1" xfId="0" applyFont="1" applyFill="1" applyBorder="1" applyAlignment="1" applyProtection="1">
      <alignment vertical="center" wrapText="1"/>
    </xf>
    <xf numFmtId="167" fontId="15" fillId="0" borderId="1" xfId="30" applyNumberFormat="1" applyFont="1" applyFill="1" applyBorder="1" applyAlignment="1" applyProtection="1">
      <alignment vertical="center" wrapText="1"/>
    </xf>
    <xf numFmtId="164" fontId="16" fillId="0" borderId="1" xfId="0" applyNumberFormat="1" applyFont="1" applyBorder="1"/>
    <xf numFmtId="0" fontId="15" fillId="3" borderId="0" xfId="0" applyFont="1" applyFill="1" applyBorder="1" applyAlignment="1" applyProtection="1">
      <alignment vertical="center" wrapText="1"/>
    </xf>
    <xf numFmtId="164" fontId="16" fillId="3" borderId="0" xfId="0" applyNumberFormat="1" applyFont="1" applyFill="1" applyBorder="1"/>
    <xf numFmtId="0" fontId="1" fillId="0" borderId="1" xfId="0" quotePrefix="1" applyNumberFormat="1" applyFont="1" applyFill="1" applyBorder="1" applyAlignment="1">
      <alignment horizontal="center"/>
    </xf>
    <xf numFmtId="167" fontId="1" fillId="0" borderId="1" xfId="0" applyNumberFormat="1" applyFont="1" applyFill="1" applyBorder="1" applyAlignment="1">
      <alignment horizontal="center"/>
    </xf>
    <xf numFmtId="0" fontId="1" fillId="3" borderId="0" xfId="0" quotePrefix="1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168" fontId="1" fillId="0" borderId="1" xfId="0" quotePrefix="1" applyNumberFormat="1" applyFont="1" applyFill="1" applyBorder="1" applyAlignment="1">
      <alignment horizontal="center"/>
    </xf>
    <xf numFmtId="168" fontId="1" fillId="3" borderId="0" xfId="0" quotePrefix="1" applyNumberFormat="1" applyFont="1" applyFill="1" applyBorder="1" applyAlignment="1">
      <alignment horizontal="center"/>
    </xf>
    <xf numFmtId="168" fontId="6" fillId="0" borderId="5" xfId="0" applyNumberFormat="1" applyFont="1" applyFill="1" applyBorder="1" applyAlignment="1">
      <alignment horizontal="center"/>
    </xf>
    <xf numFmtId="169" fontId="15" fillId="0" borderId="1" xfId="0" applyNumberFormat="1" applyFont="1" applyFill="1" applyBorder="1" applyAlignment="1" applyProtection="1">
      <alignment horizontal="right" vertical="center" wrapText="1"/>
    </xf>
    <xf numFmtId="169" fontId="15" fillId="3" borderId="0" xfId="0" applyNumberFormat="1" applyFont="1" applyFill="1" applyBorder="1" applyAlignment="1" applyProtection="1">
      <alignment horizontal="right" vertical="center" wrapText="1"/>
    </xf>
    <xf numFmtId="169" fontId="6" fillId="0" borderId="5" xfId="0" applyNumberFormat="1" applyFont="1" applyFill="1" applyBorder="1" applyAlignment="1">
      <alignment horizontal="center"/>
    </xf>
    <xf numFmtId="4" fontId="1" fillId="0" borderId="1" xfId="0" quotePrefix="1" applyNumberFormat="1" applyFont="1" applyFill="1" applyBorder="1" applyAlignment="1">
      <alignment horizontal="center"/>
    </xf>
    <xf numFmtId="4" fontId="1" fillId="3" borderId="0" xfId="0" quotePrefix="1" applyNumberFormat="1" applyFont="1" applyFill="1" applyBorder="1" applyAlignment="1">
      <alignment horizontal="center"/>
    </xf>
    <xf numFmtId="4" fontId="6" fillId="0" borderId="5" xfId="0" applyNumberFormat="1" applyFont="1" applyFill="1" applyBorder="1" applyAlignment="1">
      <alignment horizontal="center"/>
    </xf>
    <xf numFmtId="0" fontId="1" fillId="0" borderId="0" xfId="31"/>
    <xf numFmtId="0" fontId="1" fillId="0" borderId="1" xfId="31" applyBorder="1" applyAlignment="1"/>
    <xf numFmtId="1" fontId="1" fillId="0" borderId="1" xfId="31" applyNumberFormat="1" applyBorder="1" applyAlignment="1"/>
    <xf numFmtId="0" fontId="17" fillId="0" borderId="1" xfId="31" applyFont="1" applyBorder="1" applyAlignment="1"/>
    <xf numFmtId="1" fontId="17" fillId="0" borderId="1" xfId="31" applyNumberFormat="1" applyFont="1" applyBorder="1" applyAlignment="1"/>
    <xf numFmtId="0" fontId="2" fillId="0" borderId="0" xfId="32" applyAlignment="1">
      <alignment horizontal="center"/>
    </xf>
    <xf numFmtId="0" fontId="2" fillId="0" borderId="0" xfId="32"/>
    <xf numFmtId="164" fontId="2" fillId="0" borderId="0" xfId="32" applyNumberFormat="1"/>
    <xf numFmtId="0" fontId="6" fillId="0" borderId="1" xfId="32" applyFont="1" applyBorder="1" applyAlignment="1">
      <alignment horizontal="center" vertical="center"/>
    </xf>
    <xf numFmtId="164" fontId="6" fillId="0" borderId="1" xfId="32" applyNumberFormat="1" applyFont="1" applyBorder="1" applyAlignment="1">
      <alignment horizontal="center" vertical="center" wrapText="1"/>
    </xf>
    <xf numFmtId="164" fontId="6" fillId="0" borderId="1" xfId="32" applyNumberFormat="1" applyFont="1" applyBorder="1" applyAlignment="1">
      <alignment horizontal="center" vertical="center"/>
    </xf>
    <xf numFmtId="0" fontId="6" fillId="0" borderId="0" xfId="32" applyFont="1" applyAlignment="1">
      <alignment horizontal="center" vertical="center"/>
    </xf>
    <xf numFmtId="170" fontId="6" fillId="0" borderId="1" xfId="32" applyNumberFormat="1" applyFont="1" applyBorder="1" applyAlignment="1">
      <alignment horizontal="center"/>
    </xf>
    <xf numFmtId="0" fontId="6" fillId="0" borderId="0" xfId="32" applyFont="1" applyAlignment="1">
      <alignment horizontal="center"/>
    </xf>
    <xf numFmtId="0" fontId="2" fillId="0" borderId="1" xfId="32" applyBorder="1" applyAlignment="1">
      <alignment horizontal="center"/>
    </xf>
    <xf numFmtId="0" fontId="2" fillId="0" borderId="1" xfId="32" applyBorder="1"/>
    <xf numFmtId="164" fontId="2" fillId="0" borderId="1" xfId="32" applyNumberFormat="1" applyBorder="1"/>
    <xf numFmtId="0" fontId="6" fillId="0" borderId="1" xfId="32" applyFont="1" applyBorder="1" applyAlignment="1">
      <alignment horizontal="center"/>
    </xf>
    <xf numFmtId="0" fontId="6" fillId="0" borderId="1" xfId="32" applyFont="1" applyBorder="1"/>
    <xf numFmtId="164" fontId="6" fillId="0" borderId="1" xfId="32" applyNumberFormat="1" applyFont="1" applyBorder="1"/>
    <xf numFmtId="0" fontId="6" fillId="0" borderId="0" xfId="32" applyFont="1"/>
    <xf numFmtId="164" fontId="16" fillId="0" borderId="1" xfId="23" applyFont="1" applyBorder="1" applyAlignment="1">
      <alignment horizontal="right"/>
    </xf>
    <xf numFmtId="164" fontId="16" fillId="0" borderId="1" xfId="23" applyFont="1" applyBorder="1"/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/>
    <xf numFmtId="0" fontId="22" fillId="0" borderId="0" xfId="0" applyFont="1"/>
    <xf numFmtId="0" fontId="24" fillId="2" borderId="1" xfId="0" applyFont="1" applyFill="1" applyBorder="1" applyAlignment="1">
      <alignment horizontal="center" vertical="center" wrapText="1"/>
    </xf>
    <xf numFmtId="0" fontId="25" fillId="0" borderId="1" xfId="0" quotePrefix="1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26" fillId="0" borderId="0" xfId="0" applyFont="1"/>
    <xf numFmtId="0" fontId="27" fillId="0" borderId="1" xfId="0" applyFont="1" applyFill="1" applyBorder="1" applyAlignment="1" applyProtection="1">
      <alignment vertical="center" wrapText="1"/>
    </xf>
    <xf numFmtId="167" fontId="27" fillId="0" borderId="1" xfId="30" applyNumberFormat="1" applyFont="1" applyFill="1" applyBorder="1" applyAlignment="1" applyProtection="1">
      <alignment vertical="center" wrapText="1"/>
    </xf>
    <xf numFmtId="0" fontId="27" fillId="3" borderId="0" xfId="0" applyFont="1" applyFill="1" applyBorder="1" applyAlignment="1" applyProtection="1">
      <alignment vertical="center" wrapText="1"/>
    </xf>
    <xf numFmtId="0" fontId="21" fillId="0" borderId="0" xfId="0" applyFont="1" applyFill="1"/>
    <xf numFmtId="164" fontId="28" fillId="0" borderId="1" xfId="23" applyFont="1" applyBorder="1" applyAlignment="1">
      <alignment horizontal="right"/>
    </xf>
    <xf numFmtId="0" fontId="21" fillId="0" borderId="1" xfId="0" applyFont="1" applyBorder="1"/>
    <xf numFmtId="9" fontId="21" fillId="0" borderId="1" xfId="2" quotePrefix="1" applyFont="1" applyBorder="1"/>
    <xf numFmtId="164" fontId="21" fillId="0" borderId="1" xfId="0" applyNumberFormat="1" applyFont="1" applyBorder="1"/>
    <xf numFmtId="9" fontId="21" fillId="0" borderId="1" xfId="2" applyFont="1" applyBorder="1"/>
    <xf numFmtId="164" fontId="28" fillId="0" borderId="1" xfId="23" applyFont="1" applyBorder="1"/>
    <xf numFmtId="0" fontId="21" fillId="0" borderId="0" xfId="0" applyFont="1" applyBorder="1"/>
    <xf numFmtId="164" fontId="21" fillId="0" borderId="1" xfId="1" quotePrefix="1" applyFont="1" applyBorder="1" applyAlignment="1">
      <alignment horizontal="left"/>
    </xf>
    <xf numFmtId="0" fontId="21" fillId="0" borderId="0" xfId="0" applyFont="1" applyBorder="1" applyAlignment="1">
      <alignment horizontal="center"/>
    </xf>
    <xf numFmtId="9" fontId="21" fillId="0" borderId="0" xfId="2" quotePrefix="1" applyFont="1" applyBorder="1"/>
    <xf numFmtId="166" fontId="21" fillId="0" borderId="0" xfId="0" applyNumberFormat="1" applyFont="1" applyBorder="1"/>
    <xf numFmtId="9" fontId="21" fillId="0" borderId="0" xfId="2" applyFont="1" applyBorder="1"/>
    <xf numFmtId="164" fontId="21" fillId="0" borderId="0" xfId="1" applyFont="1" applyBorder="1" applyAlignment="1">
      <alignment horizontal="right"/>
    </xf>
    <xf numFmtId="0" fontId="21" fillId="0" borderId="1" xfId="0" quotePrefix="1" applyFont="1" applyFill="1" applyBorder="1" applyAlignment="1">
      <alignment horizontal="center" vertical="center"/>
    </xf>
    <xf numFmtId="168" fontId="21" fillId="0" borderId="1" xfId="0" quotePrefix="1" applyNumberFormat="1" applyFont="1" applyFill="1" applyBorder="1" applyAlignment="1">
      <alignment horizontal="center" vertical="center"/>
    </xf>
    <xf numFmtId="4" fontId="21" fillId="0" borderId="1" xfId="0" quotePrefix="1" applyNumberFormat="1" applyFont="1" applyFill="1" applyBorder="1" applyAlignment="1">
      <alignment horizontal="center" vertical="center"/>
    </xf>
    <xf numFmtId="167" fontId="21" fillId="0" borderId="1" xfId="0" applyNumberFormat="1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1" fillId="3" borderId="0" xfId="0" quotePrefix="1" applyFont="1" applyFill="1" applyBorder="1" applyAlignment="1">
      <alignment horizontal="center" vertical="center"/>
    </xf>
    <xf numFmtId="168" fontId="21" fillId="3" borderId="0" xfId="0" quotePrefix="1" applyNumberFormat="1" applyFont="1" applyFill="1" applyBorder="1" applyAlignment="1">
      <alignment horizontal="center" vertical="center"/>
    </xf>
    <xf numFmtId="4" fontId="21" fillId="3" borderId="0" xfId="0" quotePrefix="1" applyNumberFormat="1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167" fontId="23" fillId="0" borderId="5" xfId="0" applyNumberFormat="1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/>
    </xf>
    <xf numFmtId="169" fontId="23" fillId="0" borderId="5" xfId="0" applyNumberFormat="1" applyFont="1" applyFill="1" applyBorder="1" applyAlignment="1">
      <alignment horizontal="center" vertical="center"/>
    </xf>
    <xf numFmtId="168" fontId="23" fillId="0" borderId="5" xfId="0" applyNumberFormat="1" applyFont="1" applyFill="1" applyBorder="1" applyAlignment="1">
      <alignment horizontal="center" vertical="center"/>
    </xf>
    <xf numFmtId="4" fontId="23" fillId="0" borderId="5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1" fillId="2" borderId="1" xfId="0" quotePrefix="1" applyFont="1" applyFill="1" applyBorder="1" applyAlignment="1">
      <alignment horizontal="center" vertical="center"/>
    </xf>
    <xf numFmtId="0" fontId="27" fillId="2" borderId="1" xfId="0" applyFont="1" applyFill="1" applyBorder="1" applyAlignment="1" applyProtection="1">
      <alignment vertical="center" wrapText="1"/>
    </xf>
    <xf numFmtId="168" fontId="21" fillId="2" borderId="1" xfId="0" quotePrefix="1" applyNumberFormat="1" applyFont="1" applyFill="1" applyBorder="1" applyAlignment="1">
      <alignment horizontal="center" vertical="center"/>
    </xf>
    <xf numFmtId="4" fontId="21" fillId="2" borderId="1" xfId="0" quotePrefix="1" applyNumberFormat="1" applyFont="1" applyFill="1" applyBorder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26" fillId="2" borderId="0" xfId="0" applyFont="1" applyFill="1"/>
    <xf numFmtId="169" fontId="27" fillId="0" borderId="1" xfId="0" applyNumberFormat="1" applyFont="1" applyFill="1" applyBorder="1" applyAlignment="1" applyProtection="1">
      <alignment horizontal="center" vertical="center" wrapText="1"/>
    </xf>
    <xf numFmtId="169" fontId="27" fillId="2" borderId="1" xfId="0" applyNumberFormat="1" applyFont="1" applyFill="1" applyBorder="1" applyAlignment="1" applyProtection="1">
      <alignment horizontal="center" vertical="center" wrapText="1"/>
    </xf>
    <xf numFmtId="169" fontId="27" fillId="3" borderId="0" xfId="0" applyNumberFormat="1" applyFont="1" applyFill="1" applyBorder="1" applyAlignment="1" applyProtection="1">
      <alignment horizontal="center" vertical="center" wrapText="1"/>
    </xf>
    <xf numFmtId="1" fontId="23" fillId="0" borderId="5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167" fontId="21" fillId="0" borderId="0" xfId="0" applyNumberFormat="1" applyFont="1"/>
    <xf numFmtId="0" fontId="23" fillId="0" borderId="0" xfId="0" applyFont="1" applyAlignment="1">
      <alignment horizontal="center"/>
    </xf>
    <xf numFmtId="0" fontId="22" fillId="0" borderId="1" xfId="0" quotePrefix="1" applyFont="1" applyFill="1" applyBorder="1" applyAlignment="1">
      <alignment horizontal="center"/>
    </xf>
    <xf numFmtId="0" fontId="22" fillId="2" borderId="0" xfId="0" applyFont="1" applyFill="1"/>
    <xf numFmtId="0" fontId="21" fillId="2" borderId="0" xfId="0" applyFont="1" applyFill="1"/>
    <xf numFmtId="0" fontId="22" fillId="0" borderId="1" xfId="0" quotePrefix="1" applyFont="1" applyBorder="1" applyAlignment="1">
      <alignment horizontal="center"/>
    </xf>
    <xf numFmtId="164" fontId="21" fillId="0" borderId="1" xfId="1" applyFont="1" applyBorder="1" applyAlignment="1">
      <alignment vertical="center"/>
    </xf>
    <xf numFmtId="164" fontId="21" fillId="0" borderId="1" xfId="1" applyFont="1" applyBorder="1"/>
    <xf numFmtId="167" fontId="21" fillId="0" borderId="1" xfId="0" applyNumberFormat="1" applyFont="1" applyBorder="1"/>
    <xf numFmtId="0" fontId="21" fillId="3" borderId="1" xfId="0" quotePrefix="1" applyFont="1" applyFill="1" applyBorder="1" applyAlignment="1">
      <alignment horizontal="center" vertical="center"/>
    </xf>
    <xf numFmtId="0" fontId="27" fillId="3" borderId="1" xfId="0" applyFont="1" applyFill="1" applyBorder="1" applyAlignment="1" applyProtection="1">
      <alignment vertical="center" wrapText="1"/>
    </xf>
    <xf numFmtId="169" fontId="27" fillId="3" borderId="1" xfId="0" applyNumberFormat="1" applyFont="1" applyFill="1" applyBorder="1" applyAlignment="1" applyProtection="1">
      <alignment horizontal="center" vertical="center" wrapText="1"/>
    </xf>
    <xf numFmtId="168" fontId="21" fillId="3" borderId="1" xfId="0" quotePrefix="1" applyNumberFormat="1" applyFont="1" applyFill="1" applyBorder="1" applyAlignment="1">
      <alignment horizontal="center" vertical="center"/>
    </xf>
    <xf numFmtId="4" fontId="21" fillId="3" borderId="1" xfId="0" quotePrefix="1" applyNumberFormat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167" fontId="23" fillId="0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169" fontId="23" fillId="0" borderId="1" xfId="0" applyNumberFormat="1" applyFont="1" applyFill="1" applyBorder="1" applyAlignment="1">
      <alignment horizontal="center" vertical="center"/>
    </xf>
    <xf numFmtId="168" fontId="23" fillId="0" borderId="1" xfId="0" applyNumberFormat="1" applyFont="1" applyFill="1" applyBorder="1" applyAlignment="1">
      <alignment horizontal="center" vertical="center"/>
    </xf>
    <xf numFmtId="4" fontId="23" fillId="0" borderId="1" xfId="0" applyNumberFormat="1" applyFont="1" applyFill="1" applyBorder="1" applyAlignment="1">
      <alignment horizontal="center" vertical="center"/>
    </xf>
    <xf numFmtId="1" fontId="23" fillId="0" borderId="1" xfId="0" applyNumberFormat="1" applyFont="1" applyFill="1" applyBorder="1" applyAlignment="1">
      <alignment horizontal="center" vertical="center"/>
    </xf>
    <xf numFmtId="167" fontId="27" fillId="2" borderId="1" xfId="30" applyNumberFormat="1" applyFont="1" applyFill="1" applyBorder="1" applyAlignment="1" applyProtection="1">
      <alignment vertical="center" wrapText="1"/>
    </xf>
    <xf numFmtId="167" fontId="21" fillId="2" borderId="1" xfId="0" applyNumberFormat="1" applyFont="1" applyFill="1" applyBorder="1" applyAlignment="1">
      <alignment horizontal="center" vertical="center"/>
    </xf>
    <xf numFmtId="164" fontId="21" fillId="2" borderId="1" xfId="1" applyFont="1" applyFill="1" applyBorder="1" applyAlignment="1">
      <alignment vertical="center"/>
    </xf>
    <xf numFmtId="164" fontId="21" fillId="2" borderId="1" xfId="1" applyFont="1" applyFill="1" applyBorder="1"/>
    <xf numFmtId="167" fontId="21" fillId="2" borderId="1" xfId="0" applyNumberFormat="1" applyFont="1" applyFill="1" applyBorder="1"/>
    <xf numFmtId="164" fontId="21" fillId="2" borderId="1" xfId="0" applyNumberFormat="1" applyFont="1" applyFill="1" applyBorder="1"/>
    <xf numFmtId="0" fontId="30" fillId="4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vertical="center"/>
    </xf>
    <xf numFmtId="0" fontId="22" fillId="3" borderId="1" xfId="0" applyFont="1" applyFill="1" applyBorder="1"/>
    <xf numFmtId="164" fontId="21" fillId="0" borderId="1" xfId="1" quotePrefix="1" applyFont="1" applyFill="1" applyBorder="1" applyAlignment="1">
      <alignment horizontal="center" vertical="center"/>
    </xf>
    <xf numFmtId="164" fontId="21" fillId="2" borderId="1" xfId="1" quotePrefix="1" applyFont="1" applyFill="1" applyBorder="1" applyAlignment="1">
      <alignment horizontal="center" vertical="center"/>
    </xf>
    <xf numFmtId="164" fontId="21" fillId="0" borderId="0" xfId="0" applyNumberFormat="1" applyFont="1"/>
    <xf numFmtId="0" fontId="30" fillId="4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1" fillId="0" borderId="1" xfId="0" applyFont="1" applyBorder="1" applyAlignment="1">
      <alignment horizontal="left"/>
    </xf>
    <xf numFmtId="0" fontId="30" fillId="4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/>
    </xf>
    <xf numFmtId="0" fontId="23" fillId="0" borderId="0" xfId="0" applyFont="1" applyAlignment="1">
      <alignment horizontal="center"/>
    </xf>
    <xf numFmtId="167" fontId="22" fillId="0" borderId="0" xfId="0" applyNumberFormat="1" applyFont="1"/>
    <xf numFmtId="164" fontId="19" fillId="0" borderId="0" xfId="1" applyFont="1"/>
    <xf numFmtId="164" fontId="21" fillId="0" borderId="0" xfId="1" applyFont="1"/>
    <xf numFmtId="164" fontId="21" fillId="2" borderId="0" xfId="1" applyFont="1" applyFill="1"/>
    <xf numFmtId="164" fontId="22" fillId="0" borderId="0" xfId="1" applyFont="1"/>
    <xf numFmtId="0" fontId="21" fillId="5" borderId="1" xfId="0" quotePrefix="1" applyFont="1" applyFill="1" applyBorder="1" applyAlignment="1">
      <alignment horizontal="center" vertical="center"/>
    </xf>
    <xf numFmtId="0" fontId="27" fillId="5" borderId="1" xfId="0" applyFont="1" applyFill="1" applyBorder="1" applyAlignment="1" applyProtection="1">
      <alignment vertical="center" wrapText="1"/>
    </xf>
    <xf numFmtId="167" fontId="27" fillId="5" borderId="1" xfId="30" applyNumberFormat="1" applyFont="1" applyFill="1" applyBorder="1" applyAlignment="1" applyProtection="1">
      <alignment vertical="center" wrapText="1"/>
    </xf>
    <xf numFmtId="169" fontId="27" fillId="5" borderId="1" xfId="0" applyNumberFormat="1" applyFont="1" applyFill="1" applyBorder="1" applyAlignment="1" applyProtection="1">
      <alignment horizontal="center" vertical="center" wrapText="1"/>
    </xf>
    <xf numFmtId="168" fontId="21" fillId="5" borderId="1" xfId="0" quotePrefix="1" applyNumberFormat="1" applyFont="1" applyFill="1" applyBorder="1" applyAlignment="1">
      <alignment horizontal="center" vertical="center"/>
    </xf>
    <xf numFmtId="4" fontId="21" fillId="5" borderId="1" xfId="0" quotePrefix="1" applyNumberFormat="1" applyFont="1" applyFill="1" applyBorder="1" applyAlignment="1">
      <alignment horizontal="center" vertical="center"/>
    </xf>
    <xf numFmtId="164" fontId="21" fillId="5" borderId="1" xfId="1" quotePrefix="1" applyFont="1" applyFill="1" applyBorder="1" applyAlignment="1">
      <alignment horizontal="center" vertical="center"/>
    </xf>
    <xf numFmtId="167" fontId="21" fillId="5" borderId="1" xfId="0" applyNumberFormat="1" applyFont="1" applyFill="1" applyBorder="1" applyAlignment="1">
      <alignment horizontal="center" vertical="center"/>
    </xf>
    <xf numFmtId="164" fontId="21" fillId="5" borderId="1" xfId="1" applyFont="1" applyFill="1" applyBorder="1" applyAlignment="1">
      <alignment vertical="center"/>
    </xf>
    <xf numFmtId="164" fontId="21" fillId="5" borderId="1" xfId="1" applyFont="1" applyFill="1" applyBorder="1"/>
    <xf numFmtId="167" fontId="21" fillId="5" borderId="1" xfId="0" applyNumberFormat="1" applyFont="1" applyFill="1" applyBorder="1"/>
    <xf numFmtId="164" fontId="21" fillId="5" borderId="1" xfId="0" applyNumberFormat="1" applyFont="1" applyFill="1" applyBorder="1"/>
    <xf numFmtId="0" fontId="22" fillId="5" borderId="0" xfId="0" applyFont="1" applyFill="1"/>
    <xf numFmtId="167" fontId="22" fillId="5" borderId="0" xfId="0" applyNumberFormat="1" applyFont="1" applyFill="1"/>
    <xf numFmtId="164" fontId="22" fillId="5" borderId="0" xfId="1" applyFont="1" applyFill="1"/>
    <xf numFmtId="0" fontId="21" fillId="6" borderId="1" xfId="0" quotePrefix="1" applyFont="1" applyFill="1" applyBorder="1" applyAlignment="1">
      <alignment horizontal="center" vertical="center"/>
    </xf>
    <xf numFmtId="0" fontId="27" fillId="6" borderId="1" xfId="0" applyFont="1" applyFill="1" applyBorder="1" applyAlignment="1" applyProtection="1">
      <alignment vertical="center" wrapText="1"/>
    </xf>
    <xf numFmtId="167" fontId="27" fillId="6" borderId="1" xfId="30" applyNumberFormat="1" applyFont="1" applyFill="1" applyBorder="1" applyAlignment="1" applyProtection="1">
      <alignment vertical="center" wrapText="1"/>
    </xf>
    <xf numFmtId="169" fontId="27" fillId="6" borderId="1" xfId="0" applyNumberFormat="1" applyFont="1" applyFill="1" applyBorder="1" applyAlignment="1" applyProtection="1">
      <alignment horizontal="center" vertical="center" wrapText="1"/>
    </xf>
    <xf numFmtId="168" fontId="21" fillId="6" borderId="1" xfId="0" quotePrefix="1" applyNumberFormat="1" applyFont="1" applyFill="1" applyBorder="1" applyAlignment="1">
      <alignment horizontal="center" vertical="center"/>
    </xf>
    <xf numFmtId="4" fontId="21" fillId="6" borderId="1" xfId="0" quotePrefix="1" applyNumberFormat="1" applyFont="1" applyFill="1" applyBorder="1" applyAlignment="1">
      <alignment horizontal="center" vertical="center"/>
    </xf>
    <xf numFmtId="164" fontId="21" fillId="6" borderId="1" xfId="1" quotePrefix="1" applyFont="1" applyFill="1" applyBorder="1" applyAlignment="1">
      <alignment horizontal="center" vertical="center"/>
    </xf>
    <xf numFmtId="167" fontId="21" fillId="6" borderId="1" xfId="0" applyNumberFormat="1" applyFont="1" applyFill="1" applyBorder="1" applyAlignment="1">
      <alignment horizontal="center" vertical="center"/>
    </xf>
    <xf numFmtId="164" fontId="21" fillId="6" borderId="1" xfId="1" applyFont="1" applyFill="1" applyBorder="1" applyAlignment="1">
      <alignment vertical="center"/>
    </xf>
    <xf numFmtId="164" fontId="21" fillId="6" borderId="1" xfId="1" applyFont="1" applyFill="1" applyBorder="1"/>
    <xf numFmtId="167" fontId="21" fillId="6" borderId="1" xfId="0" applyNumberFormat="1" applyFont="1" applyFill="1" applyBorder="1"/>
    <xf numFmtId="164" fontId="21" fillId="6" borderId="1" xfId="0" applyNumberFormat="1" applyFont="1" applyFill="1" applyBorder="1"/>
    <xf numFmtId="0" fontId="22" fillId="6" borderId="0" xfId="0" applyFont="1" applyFill="1"/>
    <xf numFmtId="167" fontId="22" fillId="6" borderId="0" xfId="0" applyNumberFormat="1" applyFont="1" applyFill="1"/>
    <xf numFmtId="164" fontId="22" fillId="6" borderId="0" xfId="1" applyFont="1" applyFill="1"/>
    <xf numFmtId="169" fontId="21" fillId="0" borderId="1" xfId="0" applyNumberFormat="1" applyFont="1" applyFill="1" applyBorder="1" applyAlignment="1">
      <alignment horizontal="center" vertical="center"/>
    </xf>
    <xf numFmtId="168" fontId="21" fillId="0" borderId="1" xfId="0" applyNumberFormat="1" applyFont="1" applyFill="1" applyBorder="1" applyAlignment="1">
      <alignment horizontal="center" vertical="center"/>
    </xf>
    <xf numFmtId="4" fontId="21" fillId="0" borderId="1" xfId="0" applyNumberFormat="1" applyFont="1" applyFill="1" applyBorder="1" applyAlignment="1">
      <alignment horizontal="center" vertical="center"/>
    </xf>
    <xf numFmtId="1" fontId="21" fillId="0" borderId="1" xfId="0" applyNumberFormat="1" applyFont="1" applyFill="1" applyBorder="1" applyAlignment="1">
      <alignment horizontal="center" vertical="center"/>
    </xf>
    <xf numFmtId="167" fontId="21" fillId="0" borderId="0" xfId="0" applyNumberFormat="1" applyFont="1" applyFill="1"/>
    <xf numFmtId="0" fontId="21" fillId="0" borderId="0" xfId="0" applyFont="1" applyAlignment="1">
      <alignment horizontal="center"/>
    </xf>
    <xf numFmtId="0" fontId="23" fillId="0" borderId="0" xfId="0" applyFont="1" applyAlignment="1"/>
    <xf numFmtId="0" fontId="21" fillId="0" borderId="0" xfId="0" applyFont="1" applyAlignment="1">
      <alignment horizontal="left"/>
    </xf>
    <xf numFmtId="0" fontId="21" fillId="0" borderId="0" xfId="0" applyFont="1" applyAlignment="1"/>
    <xf numFmtId="0" fontId="21" fillId="0" borderId="0" xfId="0" applyFont="1" applyAlignment="1">
      <alignment horizontal="left" indent="1"/>
    </xf>
    <xf numFmtId="0" fontId="31" fillId="0" borderId="0" xfId="0" applyFont="1" applyAlignment="1"/>
    <xf numFmtId="0" fontId="32" fillId="0" borderId="0" xfId="0" applyFont="1"/>
    <xf numFmtId="0" fontId="23" fillId="0" borderId="0" xfId="0" applyFont="1" applyAlignment="1">
      <alignment horizontal="center"/>
    </xf>
    <xf numFmtId="0" fontId="21" fillId="0" borderId="1" xfId="0" applyFont="1" applyBorder="1" applyAlignment="1">
      <alignment horizontal="left"/>
    </xf>
    <xf numFmtId="0" fontId="20" fillId="0" borderId="0" xfId="0" applyFont="1" applyAlignment="1">
      <alignment horizontal="center"/>
    </xf>
    <xf numFmtId="0" fontId="21" fillId="7" borderId="1" xfId="0" quotePrefix="1" applyFont="1" applyFill="1" applyBorder="1" applyAlignment="1">
      <alignment horizontal="center" vertical="center"/>
    </xf>
    <xf numFmtId="0" fontId="27" fillId="7" borderId="1" xfId="0" applyFont="1" applyFill="1" applyBorder="1" applyAlignment="1" applyProtection="1">
      <alignment vertical="center" wrapText="1"/>
    </xf>
    <xf numFmtId="167" fontId="27" fillId="7" borderId="1" xfId="30" applyNumberFormat="1" applyFont="1" applyFill="1" applyBorder="1" applyAlignment="1" applyProtection="1">
      <alignment vertical="center" wrapText="1"/>
    </xf>
    <xf numFmtId="169" fontId="27" fillId="7" borderId="1" xfId="0" applyNumberFormat="1" applyFont="1" applyFill="1" applyBorder="1" applyAlignment="1" applyProtection="1">
      <alignment horizontal="center" vertical="center" wrapText="1"/>
    </xf>
    <xf numFmtId="168" fontId="21" fillId="7" borderId="1" xfId="0" quotePrefix="1" applyNumberFormat="1" applyFont="1" applyFill="1" applyBorder="1" applyAlignment="1">
      <alignment horizontal="center" vertical="center"/>
    </xf>
    <xf numFmtId="4" fontId="21" fillId="7" borderId="1" xfId="0" quotePrefix="1" applyNumberFormat="1" applyFont="1" applyFill="1" applyBorder="1" applyAlignment="1">
      <alignment horizontal="center" vertical="center"/>
    </xf>
    <xf numFmtId="164" fontId="21" fillId="7" borderId="1" xfId="1" quotePrefix="1" applyFont="1" applyFill="1" applyBorder="1" applyAlignment="1">
      <alignment horizontal="center" vertical="center"/>
    </xf>
    <xf numFmtId="167" fontId="21" fillId="7" borderId="1" xfId="0" applyNumberFormat="1" applyFont="1" applyFill="1" applyBorder="1" applyAlignment="1">
      <alignment horizontal="center" vertical="center"/>
    </xf>
    <xf numFmtId="164" fontId="21" fillId="7" borderId="1" xfId="1" applyFont="1" applyFill="1" applyBorder="1" applyAlignment="1">
      <alignment vertical="center"/>
    </xf>
    <xf numFmtId="164" fontId="21" fillId="7" borderId="1" xfId="1" applyFont="1" applyFill="1" applyBorder="1"/>
    <xf numFmtId="167" fontId="21" fillId="7" borderId="1" xfId="0" applyNumberFormat="1" applyFont="1" applyFill="1" applyBorder="1"/>
    <xf numFmtId="164" fontId="21" fillId="7" borderId="1" xfId="0" applyNumberFormat="1" applyFont="1" applyFill="1" applyBorder="1"/>
    <xf numFmtId="0" fontId="22" fillId="7" borderId="0" xfId="0" applyFont="1" applyFill="1"/>
    <xf numFmtId="0" fontId="33" fillId="0" borderId="0" xfId="0" applyFont="1" applyAlignment="1">
      <alignment horizontal="center"/>
    </xf>
    <xf numFmtId="0" fontId="33" fillId="0" borderId="0" xfId="0" applyFont="1" applyAlignment="1">
      <alignment horizontal="left"/>
    </xf>
    <xf numFmtId="0" fontId="33" fillId="0" borderId="0" xfId="0" applyFont="1"/>
    <xf numFmtId="0" fontId="20" fillId="0" borderId="0" xfId="0" applyFont="1" applyAlignment="1"/>
    <xf numFmtId="0" fontId="33" fillId="0" borderId="0" xfId="0" applyFont="1" applyAlignment="1"/>
    <xf numFmtId="0" fontId="33" fillId="0" borderId="0" xfId="0" applyFont="1" applyAlignment="1">
      <alignment horizontal="left" indent="1"/>
    </xf>
    <xf numFmtId="164" fontId="33" fillId="0" borderId="0" xfId="0" applyNumberFormat="1" applyFont="1"/>
    <xf numFmtId="0" fontId="34" fillId="0" borderId="0" xfId="0" applyFont="1" applyAlignment="1"/>
    <xf numFmtId="0" fontId="35" fillId="0" borderId="0" xfId="33"/>
    <xf numFmtId="165" fontId="21" fillId="0" borderId="1" xfId="30" quotePrefix="1" applyFont="1" applyFill="1" applyBorder="1" applyAlignment="1">
      <alignment horizontal="center" vertical="center"/>
    </xf>
    <xf numFmtId="164" fontId="22" fillId="0" borderId="0" xfId="0" applyNumberFormat="1" applyFont="1"/>
    <xf numFmtId="0" fontId="30" fillId="4" borderId="0" xfId="0" applyFont="1" applyFill="1" applyBorder="1" applyAlignment="1">
      <alignment horizontal="center" vertical="center" wrapText="1"/>
    </xf>
    <xf numFmtId="164" fontId="21" fillId="0" borderId="0" xfId="0" applyNumberFormat="1" applyFont="1" applyBorder="1"/>
    <xf numFmtId="164" fontId="21" fillId="7" borderId="0" xfId="0" applyNumberFormat="1" applyFont="1" applyFill="1" applyBorder="1"/>
    <xf numFmtId="0" fontId="22" fillId="3" borderId="0" xfId="0" applyFont="1" applyFill="1" applyBorder="1"/>
    <xf numFmtId="167" fontId="23" fillId="0" borderId="0" xfId="0" applyNumberFormat="1" applyFont="1" applyFill="1" applyBorder="1" applyAlignment="1">
      <alignment horizontal="center" vertical="center"/>
    </xf>
    <xf numFmtId="2" fontId="22" fillId="0" borderId="0" xfId="0" applyNumberFormat="1" applyFont="1"/>
    <xf numFmtId="165" fontId="22" fillId="0" borderId="0" xfId="30" applyFont="1"/>
    <xf numFmtId="165" fontId="33" fillId="0" borderId="0" xfId="30" applyFont="1"/>
    <xf numFmtId="167" fontId="33" fillId="0" borderId="0" xfId="30" applyNumberFormat="1" applyFont="1"/>
    <xf numFmtId="165" fontId="19" fillId="0" borderId="0" xfId="0" applyNumberFormat="1" applyFont="1"/>
    <xf numFmtId="167" fontId="21" fillId="2" borderId="0" xfId="0" applyNumberFormat="1" applyFont="1" applyFill="1"/>
    <xf numFmtId="164" fontId="21" fillId="2" borderId="0" xfId="0" applyNumberFormat="1" applyFont="1" applyFill="1"/>
    <xf numFmtId="164" fontId="0" fillId="0" borderId="0" xfId="0" applyNumberFormat="1"/>
    <xf numFmtId="165" fontId="0" fillId="0" borderId="0" xfId="30" applyFont="1"/>
    <xf numFmtId="165" fontId="0" fillId="0" borderId="0" xfId="0" applyNumberFormat="1"/>
    <xf numFmtId="167" fontId="0" fillId="0" borderId="0" xfId="0" applyNumberFormat="1"/>
    <xf numFmtId="167" fontId="36" fillId="0" borderId="0" xfId="0" applyNumberFormat="1" applyFont="1"/>
    <xf numFmtId="167" fontId="37" fillId="0" borderId="0" xfId="0" applyNumberFormat="1" applyFont="1"/>
    <xf numFmtId="167" fontId="0" fillId="0" borderId="0" xfId="30" applyNumberFormat="1" applyFont="1"/>
    <xf numFmtId="2" fontId="22" fillId="7" borderId="0" xfId="0" applyNumberFormat="1" applyFont="1" applyFill="1"/>
    <xf numFmtId="165" fontId="22" fillId="7" borderId="0" xfId="30" applyFont="1" applyFill="1"/>
    <xf numFmtId="164" fontId="22" fillId="7" borderId="0" xfId="0" applyNumberFormat="1" applyFont="1" applyFill="1"/>
    <xf numFmtId="167" fontId="22" fillId="7" borderId="0" xfId="0" applyNumberFormat="1" applyFont="1" applyFill="1"/>
    <xf numFmtId="167" fontId="38" fillId="0" borderId="0" xfId="0" applyNumberFormat="1" applyFont="1"/>
    <xf numFmtId="164" fontId="22" fillId="0" borderId="0" xfId="0" quotePrefix="1" applyNumberFormat="1" applyFont="1" applyBorder="1" applyAlignment="1">
      <alignment horizontal="center"/>
    </xf>
    <xf numFmtId="0" fontId="35" fillId="0" borderId="0" xfId="33" applyAlignment="1">
      <alignment horizontal="center" vertical="center"/>
    </xf>
    <xf numFmtId="1" fontId="35" fillId="0" borderId="0" xfId="33" applyNumberFormat="1"/>
    <xf numFmtId="3" fontId="35" fillId="0" borderId="0" xfId="33" applyNumberFormat="1"/>
    <xf numFmtId="0" fontId="30" fillId="4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/>
    </xf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4" fontId="33" fillId="0" borderId="0" xfId="1" applyFont="1"/>
    <xf numFmtId="164" fontId="22" fillId="7" borderId="0" xfId="1" applyFont="1" applyFill="1"/>
    <xf numFmtId="164" fontId="21" fillId="0" borderId="0" xfId="1" applyFont="1" applyFill="1"/>
    <xf numFmtId="10" fontId="22" fillId="0" borderId="0" xfId="0" applyNumberFormat="1" applyFont="1"/>
    <xf numFmtId="9" fontId="22" fillId="0" borderId="0" xfId="2" applyFont="1"/>
    <xf numFmtId="0" fontId="21" fillId="8" borderId="1" xfId="0" quotePrefix="1" applyFont="1" applyFill="1" applyBorder="1" applyAlignment="1">
      <alignment horizontal="center" vertical="center"/>
    </xf>
    <xf numFmtId="0" fontId="27" fillId="8" borderId="1" xfId="0" applyFont="1" applyFill="1" applyBorder="1" applyAlignment="1" applyProtection="1">
      <alignment vertical="center" wrapText="1"/>
    </xf>
    <xf numFmtId="167" fontId="27" fillId="8" borderId="1" xfId="30" applyNumberFormat="1" applyFont="1" applyFill="1" applyBorder="1" applyAlignment="1" applyProtection="1">
      <alignment vertical="center" wrapText="1"/>
    </xf>
    <xf numFmtId="169" fontId="27" fillId="8" borderId="1" xfId="0" applyNumberFormat="1" applyFont="1" applyFill="1" applyBorder="1" applyAlignment="1" applyProtection="1">
      <alignment horizontal="center" vertical="center" wrapText="1"/>
    </xf>
    <xf numFmtId="168" fontId="21" fillId="8" borderId="1" xfId="0" quotePrefix="1" applyNumberFormat="1" applyFont="1" applyFill="1" applyBorder="1" applyAlignment="1">
      <alignment horizontal="center" vertical="center"/>
    </xf>
    <xf numFmtId="4" fontId="21" fillId="8" borderId="1" xfId="0" quotePrefix="1" applyNumberFormat="1" applyFont="1" applyFill="1" applyBorder="1" applyAlignment="1">
      <alignment horizontal="center" vertical="center"/>
    </xf>
    <xf numFmtId="164" fontId="21" fillId="8" borderId="1" xfId="1" quotePrefix="1" applyFont="1" applyFill="1" applyBorder="1" applyAlignment="1">
      <alignment horizontal="center" vertical="center"/>
    </xf>
    <xf numFmtId="167" fontId="21" fillId="8" borderId="1" xfId="0" applyNumberFormat="1" applyFont="1" applyFill="1" applyBorder="1" applyAlignment="1">
      <alignment horizontal="center" vertical="center"/>
    </xf>
    <xf numFmtId="164" fontId="21" fillId="8" borderId="1" xfId="1" applyFont="1" applyFill="1" applyBorder="1" applyAlignment="1">
      <alignment vertical="center"/>
    </xf>
    <xf numFmtId="164" fontId="21" fillId="8" borderId="1" xfId="1" applyFont="1" applyFill="1" applyBorder="1"/>
    <xf numFmtId="167" fontId="21" fillId="8" borderId="1" xfId="0" applyNumberFormat="1" applyFont="1" applyFill="1" applyBorder="1"/>
    <xf numFmtId="164" fontId="21" fillId="8" borderId="1" xfId="0" applyNumberFormat="1" applyFont="1" applyFill="1" applyBorder="1"/>
    <xf numFmtId="164" fontId="21" fillId="8" borderId="0" xfId="0" applyNumberFormat="1" applyFont="1" applyFill="1" applyBorder="1"/>
    <xf numFmtId="2" fontId="22" fillId="8" borderId="0" xfId="0" applyNumberFormat="1" applyFont="1" applyFill="1"/>
    <xf numFmtId="165" fontId="22" fillId="8" borderId="0" xfId="30" applyFont="1" applyFill="1"/>
    <xf numFmtId="164" fontId="22" fillId="8" borderId="0" xfId="0" applyNumberFormat="1" applyFont="1" applyFill="1"/>
    <xf numFmtId="167" fontId="22" fillId="8" borderId="0" xfId="0" applyNumberFormat="1" applyFont="1" applyFill="1"/>
    <xf numFmtId="0" fontId="22" fillId="8" borderId="0" xfId="0" applyFont="1" applyFill="1"/>
    <xf numFmtId="164" fontId="22" fillId="8" borderId="0" xfId="1" applyFont="1" applyFill="1"/>
    <xf numFmtId="10" fontId="22" fillId="8" borderId="0" xfId="0" applyNumberFormat="1" applyFont="1" applyFill="1"/>
    <xf numFmtId="9" fontId="22" fillId="8" borderId="0" xfId="2" applyFont="1" applyFill="1"/>
    <xf numFmtId="0" fontId="22" fillId="10" borderId="0" xfId="0" applyFont="1" applyFill="1"/>
    <xf numFmtId="0" fontId="21" fillId="10" borderId="14" xfId="0" applyFont="1" applyFill="1" applyBorder="1"/>
    <xf numFmtId="0" fontId="22" fillId="9" borderId="16" xfId="0" applyFont="1" applyFill="1" applyBorder="1"/>
    <xf numFmtId="0" fontId="22" fillId="9" borderId="17" xfId="0" applyFont="1" applyFill="1" applyBorder="1"/>
    <xf numFmtId="164" fontId="22" fillId="9" borderId="17" xfId="1" applyFont="1" applyFill="1" applyBorder="1"/>
    <xf numFmtId="0" fontId="22" fillId="10" borderId="17" xfId="0" applyFont="1" applyFill="1" applyBorder="1"/>
    <xf numFmtId="0" fontId="22" fillId="5" borderId="17" xfId="0" applyFont="1" applyFill="1" applyBorder="1"/>
    <xf numFmtId="164" fontId="22" fillId="5" borderId="18" xfId="1" applyFont="1" applyFill="1" applyBorder="1"/>
    <xf numFmtId="0" fontId="22" fillId="9" borderId="13" xfId="0" applyFont="1" applyFill="1" applyBorder="1"/>
    <xf numFmtId="164" fontId="22" fillId="9" borderId="14" xfId="1" applyFont="1" applyFill="1" applyBorder="1"/>
    <xf numFmtId="10" fontId="22" fillId="9" borderId="14" xfId="0" applyNumberFormat="1" applyFont="1" applyFill="1" applyBorder="1"/>
    <xf numFmtId="0" fontId="22" fillId="9" borderId="19" xfId="0" applyFont="1" applyFill="1" applyBorder="1"/>
    <xf numFmtId="164" fontId="22" fillId="9" borderId="0" xfId="1" applyFont="1" applyFill="1" applyBorder="1"/>
    <xf numFmtId="10" fontId="22" fillId="9" borderId="0" xfId="0" applyNumberFormat="1" applyFont="1" applyFill="1" applyBorder="1"/>
    <xf numFmtId="0" fontId="22" fillId="9" borderId="0" xfId="0" applyFont="1" applyFill="1" applyBorder="1"/>
    <xf numFmtId="0" fontId="22" fillId="5" borderId="13" xfId="0" applyFont="1" applyFill="1" applyBorder="1"/>
    <xf numFmtId="164" fontId="22" fillId="5" borderId="14" xfId="1" applyFont="1" applyFill="1" applyBorder="1"/>
    <xf numFmtId="9" fontId="22" fillId="5" borderId="14" xfId="2" applyFont="1" applyFill="1" applyBorder="1"/>
    <xf numFmtId="164" fontId="22" fillId="5" borderId="14" xfId="0" applyNumberFormat="1" applyFont="1" applyFill="1" applyBorder="1"/>
    <xf numFmtId="0" fontId="22" fillId="5" borderId="19" xfId="0" applyFont="1" applyFill="1" applyBorder="1"/>
    <xf numFmtId="164" fontId="22" fillId="5" borderId="0" xfId="1" applyFont="1" applyFill="1" applyBorder="1"/>
    <xf numFmtId="9" fontId="22" fillId="5" borderId="0" xfId="2" applyFont="1" applyFill="1" applyBorder="1"/>
    <xf numFmtId="164" fontId="22" fillId="5" borderId="0" xfId="0" applyNumberFormat="1" applyFont="1" applyFill="1" applyBorder="1"/>
    <xf numFmtId="0" fontId="22" fillId="5" borderId="0" xfId="0" applyFont="1" applyFill="1" applyBorder="1"/>
    <xf numFmtId="0" fontId="22" fillId="9" borderId="21" xfId="0" applyFont="1" applyFill="1" applyBorder="1"/>
    <xf numFmtId="164" fontId="22" fillId="9" borderId="22" xfId="1" applyFont="1" applyFill="1" applyBorder="1"/>
    <xf numFmtId="0" fontId="22" fillId="9" borderId="22" xfId="0" applyFont="1" applyFill="1" applyBorder="1"/>
    <xf numFmtId="164" fontId="22" fillId="9" borderId="22" xfId="0" applyNumberFormat="1" applyFont="1" applyFill="1" applyBorder="1"/>
    <xf numFmtId="0" fontId="22" fillId="10" borderId="22" xfId="0" applyFont="1" applyFill="1" applyBorder="1"/>
    <xf numFmtId="0" fontId="22" fillId="5" borderId="21" xfId="0" applyFont="1" applyFill="1" applyBorder="1"/>
    <xf numFmtId="164" fontId="22" fillId="5" borderId="22" xfId="0" applyNumberFormat="1" applyFont="1" applyFill="1" applyBorder="1"/>
    <xf numFmtId="0" fontId="22" fillId="5" borderId="22" xfId="0" applyFont="1" applyFill="1" applyBorder="1"/>
    <xf numFmtId="0" fontId="22" fillId="9" borderId="24" xfId="0" applyFont="1" applyFill="1" applyBorder="1"/>
    <xf numFmtId="164" fontId="22" fillId="9" borderId="11" xfId="1" applyFont="1" applyFill="1" applyBorder="1"/>
    <xf numFmtId="10" fontId="22" fillId="9" borderId="11" xfId="0" applyNumberFormat="1" applyFont="1" applyFill="1" applyBorder="1"/>
    <xf numFmtId="0" fontId="22" fillId="10" borderId="11" xfId="0" applyFont="1" applyFill="1" applyBorder="1"/>
    <xf numFmtId="0" fontId="22" fillId="5" borderId="24" xfId="0" applyFont="1" applyFill="1" applyBorder="1"/>
    <xf numFmtId="164" fontId="22" fillId="5" borderId="11" xfId="1" applyFont="1" applyFill="1" applyBorder="1"/>
    <xf numFmtId="9" fontId="22" fillId="5" borderId="11" xfId="2" applyFont="1" applyFill="1" applyBorder="1"/>
    <xf numFmtId="164" fontId="22" fillId="5" borderId="11" xfId="0" applyNumberFormat="1" applyFont="1" applyFill="1" applyBorder="1"/>
    <xf numFmtId="164" fontId="39" fillId="9" borderId="15" xfId="1" applyFont="1" applyFill="1" applyBorder="1"/>
    <xf numFmtId="164" fontId="39" fillId="9" borderId="20" xfId="1" applyFont="1" applyFill="1" applyBorder="1"/>
    <xf numFmtId="164" fontId="39" fillId="9" borderId="25" xfId="1" applyFont="1" applyFill="1" applyBorder="1"/>
    <xf numFmtId="164" fontId="39" fillId="9" borderId="23" xfId="1" applyFont="1" applyFill="1" applyBorder="1"/>
    <xf numFmtId="164" fontId="39" fillId="5" borderId="15" xfId="1" applyFont="1" applyFill="1" applyBorder="1"/>
    <xf numFmtId="164" fontId="39" fillId="5" borderId="20" xfId="1" applyFont="1" applyFill="1" applyBorder="1"/>
    <xf numFmtId="164" fontId="39" fillId="5" borderId="25" xfId="1" applyFont="1" applyFill="1" applyBorder="1"/>
    <xf numFmtId="164" fontId="39" fillId="5" borderId="23" xfId="1" applyFont="1" applyFill="1" applyBorder="1"/>
    <xf numFmtId="164" fontId="40" fillId="0" borderId="0" xfId="0" applyNumberFormat="1" applyFont="1" applyAlignment="1"/>
    <xf numFmtId="0" fontId="38" fillId="0" borderId="0" xfId="0" applyFont="1"/>
    <xf numFmtId="0" fontId="0" fillId="12" borderId="1" xfId="0" applyFill="1" applyBorder="1"/>
    <xf numFmtId="0" fontId="0" fillId="12" borderId="0" xfId="0" applyFill="1"/>
    <xf numFmtId="0" fontId="41" fillId="3" borderId="1" xfId="0" applyFont="1" applyFill="1" applyBorder="1"/>
    <xf numFmtId="0" fontId="41" fillId="3" borderId="0" xfId="0" applyFont="1" applyFill="1"/>
    <xf numFmtId="0" fontId="0" fillId="13" borderId="1" xfId="0" applyFill="1" applyBorder="1"/>
    <xf numFmtId="0" fontId="0" fillId="13" borderId="0" xfId="0" applyFill="1"/>
    <xf numFmtId="0" fontId="0" fillId="14" borderId="1" xfId="0" applyFill="1" applyBorder="1"/>
    <xf numFmtId="0" fontId="0" fillId="14" borderId="0" xfId="0" applyFill="1"/>
    <xf numFmtId="0" fontId="0" fillId="11" borderId="1" xfId="0" applyFill="1" applyBorder="1"/>
    <xf numFmtId="0" fontId="0" fillId="11" borderId="0" xfId="0" applyFill="1"/>
    <xf numFmtId="0" fontId="0" fillId="15" borderId="1" xfId="0" applyFill="1" applyBorder="1"/>
    <xf numFmtId="0" fontId="0" fillId="15" borderId="0" xfId="0" applyFill="1"/>
    <xf numFmtId="0" fontId="0" fillId="16" borderId="1" xfId="0" applyFill="1" applyBorder="1"/>
    <xf numFmtId="0" fontId="0" fillId="16" borderId="0" xfId="0" applyFill="1"/>
    <xf numFmtId="0" fontId="30" fillId="17" borderId="1" xfId="0" applyFont="1" applyFill="1" applyBorder="1" applyAlignment="1">
      <alignment horizontal="center" vertical="center" wrapText="1"/>
    </xf>
    <xf numFmtId="0" fontId="30" fillId="17" borderId="1" xfId="0" applyFont="1" applyFill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4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/>
    </xf>
    <xf numFmtId="0" fontId="30" fillId="4" borderId="7" xfId="0" applyFont="1" applyFill="1" applyBorder="1" applyAlignment="1">
      <alignment horizontal="center" vertical="center"/>
    </xf>
    <xf numFmtId="0" fontId="30" fillId="4" borderId="8" xfId="0" applyFont="1" applyFill="1" applyBorder="1" applyAlignment="1">
      <alignment horizontal="center" vertical="center"/>
    </xf>
    <xf numFmtId="0" fontId="30" fillId="4" borderId="9" xfId="0" applyFont="1" applyFill="1" applyBorder="1" applyAlignment="1">
      <alignment horizontal="center" vertical="center"/>
    </xf>
    <xf numFmtId="0" fontId="30" fillId="4" borderId="10" xfId="0" applyFont="1" applyFill="1" applyBorder="1" applyAlignment="1">
      <alignment horizontal="center" vertical="center"/>
    </xf>
    <xf numFmtId="0" fontId="30" fillId="4" borderId="11" xfId="0" applyFont="1" applyFill="1" applyBorder="1" applyAlignment="1">
      <alignment horizontal="center" vertical="center"/>
    </xf>
    <xf numFmtId="0" fontId="30" fillId="4" borderId="12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30" fillId="17" borderId="1" xfId="0" applyFont="1" applyFill="1" applyBorder="1" applyAlignment="1">
      <alignment horizontal="center" vertical="center" wrapText="1"/>
    </xf>
    <xf numFmtId="0" fontId="30" fillId="17" borderId="1" xfId="0" applyFont="1" applyFill="1" applyBorder="1" applyAlignment="1">
      <alignment horizontal="center" vertical="center"/>
    </xf>
    <xf numFmtId="0" fontId="30" fillId="17" borderId="7" xfId="0" applyFont="1" applyFill="1" applyBorder="1" applyAlignment="1">
      <alignment horizontal="center" vertical="center"/>
    </xf>
    <xf numFmtId="0" fontId="30" fillId="17" borderId="8" xfId="0" applyFont="1" applyFill="1" applyBorder="1" applyAlignment="1">
      <alignment horizontal="center" vertical="center"/>
    </xf>
    <xf numFmtId="0" fontId="30" fillId="17" borderId="9" xfId="0" applyFont="1" applyFill="1" applyBorder="1" applyAlignment="1">
      <alignment horizontal="center" vertical="center"/>
    </xf>
    <xf numFmtId="0" fontId="30" fillId="17" borderId="10" xfId="0" applyFont="1" applyFill="1" applyBorder="1" applyAlignment="1">
      <alignment horizontal="center" vertical="center"/>
    </xf>
    <xf numFmtId="0" fontId="30" fillId="17" borderId="11" xfId="0" applyFont="1" applyFill="1" applyBorder="1" applyAlignment="1">
      <alignment horizontal="center" vertical="center"/>
    </xf>
    <xf numFmtId="0" fontId="30" fillId="17" borderId="12" xfId="0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21" fillId="9" borderId="13" xfId="0" applyFont="1" applyFill="1" applyBorder="1" applyAlignment="1">
      <alignment horizontal="center"/>
    </xf>
    <xf numFmtId="0" fontId="21" fillId="9" borderId="14" xfId="0" applyFont="1" applyFill="1" applyBorder="1" applyAlignment="1">
      <alignment horizontal="center"/>
    </xf>
    <xf numFmtId="0" fontId="21" fillId="5" borderId="14" xfId="0" applyFont="1" applyFill="1" applyBorder="1" applyAlignment="1">
      <alignment horizontal="center"/>
    </xf>
    <xf numFmtId="0" fontId="21" fillId="5" borderId="15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0" fontId="2" fillId="0" borderId="0" xfId="32" applyAlignment="1">
      <alignment horizontal="center"/>
    </xf>
    <xf numFmtId="0" fontId="2" fillId="0" borderId="0" xfId="32" applyAlignment="1">
      <alignment horizontal="righ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67" fontId="24" fillId="0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169" fontId="24" fillId="0" borderId="1" xfId="0" applyNumberFormat="1" applyFont="1" applyFill="1" applyBorder="1" applyAlignment="1">
      <alignment horizontal="center" vertical="center"/>
    </xf>
    <xf numFmtId="168" fontId="24" fillId="0" borderId="1" xfId="0" applyNumberFormat="1" applyFont="1" applyFill="1" applyBorder="1" applyAlignment="1">
      <alignment horizontal="center" vertical="center"/>
    </xf>
    <xf numFmtId="4" fontId="24" fillId="0" borderId="1" xfId="0" applyNumberFormat="1" applyFont="1" applyFill="1" applyBorder="1" applyAlignment="1">
      <alignment horizontal="center" vertical="center"/>
    </xf>
    <xf numFmtId="1" fontId="24" fillId="0" borderId="1" xfId="0" applyNumberFormat="1" applyFont="1" applyFill="1" applyBorder="1" applyAlignment="1">
      <alignment horizontal="center" vertical="center"/>
    </xf>
  </cellXfs>
  <cellStyles count="34">
    <cellStyle name="Comma" xfId="30" builtinId="3"/>
    <cellStyle name="Comma [0]" xfId="1" builtinId="6"/>
    <cellStyle name="Comma [0] 2 10 4 2" xfId="2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4" builtinId="8" hidden="1"/>
    <cellStyle name="Hyperlink" xfId="26" builtinId="8" hidden="1"/>
    <cellStyle name="Hyperlink" xfId="28" builtinId="8" hidden="1"/>
    <cellStyle name="Normal" xfId="0" builtinId="0"/>
    <cellStyle name="Normal 2" xfId="31"/>
    <cellStyle name="Normal 2 2" xfId="32"/>
    <cellStyle name="Normal 2 3" xfId="33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KTD%20Tahunan%202014\Lampiran\TEMP\BlockB-1stQ-04_Revisio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PBN%202019/APBN.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-1"/>
      <sheetName val="R-1 (Oil)"/>
      <sheetName val="R-1 (Gas)"/>
      <sheetName val="R-2"/>
      <sheetName val="R-2A"/>
      <sheetName val="R-3"/>
      <sheetName val="R-4"/>
      <sheetName val="R-4 (Oil)"/>
      <sheetName val="R-4 (Gas)"/>
      <sheetName val="R-4A"/>
      <sheetName val="R-8"/>
      <sheetName val="R-8A"/>
      <sheetName val="R-11"/>
      <sheetName val="R-11A"/>
      <sheetName val="R-14.OIL"/>
      <sheetName val="R-14.GAS"/>
      <sheetName val="R15"/>
      <sheetName val="R-16.1"/>
      <sheetName val="R-16.1.1"/>
      <sheetName val="R-16.2"/>
      <sheetName val="R-16.2.1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"/>
      <sheetName val="DATA"/>
      <sheetName val="PER.DANA"/>
      <sheetName val="PER.TAHUN"/>
      <sheetName val="RANK"/>
      <sheetName val="2018"/>
      <sheetName val="2019"/>
      <sheetName val="PRINT"/>
      <sheetName val="DAU"/>
      <sheetName val="DBH"/>
      <sheetName val="DESA"/>
      <sheetName val="DID"/>
      <sheetName val="FISIK"/>
      <sheetName val="NONFISIK"/>
    </sheetNames>
    <sheetDataSet>
      <sheetData sheetId="0" refreshError="1"/>
      <sheetData sheetId="1" refreshError="1">
        <row r="5">
          <cell r="A5" t="str">
            <v>Provinsi DKI Jakarta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0</v>
          </cell>
        </row>
        <row r="10">
          <cell r="A10">
            <v>0</v>
          </cell>
        </row>
        <row r="11">
          <cell r="A11">
            <v>0</v>
          </cell>
        </row>
        <row r="12">
          <cell r="A12">
            <v>0</v>
          </cell>
        </row>
        <row r="13">
          <cell r="A13">
            <v>0</v>
          </cell>
        </row>
        <row r="14">
          <cell r="A14">
            <v>0</v>
          </cell>
        </row>
        <row r="15">
          <cell r="A15">
            <v>0</v>
          </cell>
        </row>
        <row r="16">
          <cell r="A16">
            <v>0</v>
          </cell>
        </row>
        <row r="17">
          <cell r="A17">
            <v>0</v>
          </cell>
        </row>
        <row r="18">
          <cell r="A18">
            <v>0</v>
          </cell>
        </row>
        <row r="19">
          <cell r="A19">
            <v>0</v>
          </cell>
        </row>
        <row r="20">
          <cell r="A20">
            <v>0</v>
          </cell>
        </row>
        <row r="21">
          <cell r="A21">
            <v>0</v>
          </cell>
        </row>
        <row r="22">
          <cell r="A22">
            <v>0</v>
          </cell>
        </row>
        <row r="23">
          <cell r="A23">
            <v>0</v>
          </cell>
        </row>
        <row r="24">
          <cell r="A24">
            <v>0</v>
          </cell>
        </row>
        <row r="25">
          <cell r="A25">
            <v>0</v>
          </cell>
        </row>
        <row r="26">
          <cell r="A26">
            <v>0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>
            <v>0</v>
          </cell>
        </row>
        <row r="32">
          <cell r="A32">
            <v>0</v>
          </cell>
        </row>
        <row r="33">
          <cell r="A33">
            <v>0</v>
          </cell>
        </row>
        <row r="34">
          <cell r="A34">
            <v>0</v>
          </cell>
        </row>
        <row r="35">
          <cell r="A35">
            <v>0</v>
          </cell>
        </row>
        <row r="36">
          <cell r="A36">
            <v>0</v>
          </cell>
        </row>
        <row r="37">
          <cell r="A37">
            <v>0</v>
          </cell>
        </row>
        <row r="38">
          <cell r="A38">
            <v>0</v>
          </cell>
        </row>
        <row r="39">
          <cell r="A39">
            <v>0</v>
          </cell>
        </row>
        <row r="40">
          <cell r="A40">
            <v>0</v>
          </cell>
        </row>
        <row r="41">
          <cell r="A41">
            <v>0</v>
          </cell>
        </row>
        <row r="42">
          <cell r="A42">
            <v>0</v>
          </cell>
        </row>
        <row r="43">
          <cell r="A43">
            <v>0</v>
          </cell>
        </row>
        <row r="44">
          <cell r="A44">
            <v>0</v>
          </cell>
        </row>
        <row r="45">
          <cell r="A45">
            <v>0</v>
          </cell>
        </row>
        <row r="46">
          <cell r="A46">
            <v>0</v>
          </cell>
        </row>
        <row r="47">
          <cell r="A47">
            <v>0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>
            <v>0</v>
          </cell>
        </row>
        <row r="60">
          <cell r="A60">
            <v>0</v>
          </cell>
        </row>
        <row r="61">
          <cell r="A61">
            <v>0</v>
          </cell>
        </row>
        <row r="62">
          <cell r="A62">
            <v>0</v>
          </cell>
        </row>
        <row r="63">
          <cell r="A63">
            <v>0</v>
          </cell>
        </row>
        <row r="64">
          <cell r="A64">
            <v>0</v>
          </cell>
        </row>
        <row r="65">
          <cell r="A65">
            <v>0</v>
          </cell>
        </row>
        <row r="66">
          <cell r="A66">
            <v>0</v>
          </cell>
        </row>
        <row r="67">
          <cell r="A67">
            <v>0</v>
          </cell>
        </row>
        <row r="68">
          <cell r="A68">
            <v>0</v>
          </cell>
        </row>
        <row r="69">
          <cell r="A69">
            <v>0</v>
          </cell>
        </row>
        <row r="70">
          <cell r="A70">
            <v>0</v>
          </cell>
        </row>
        <row r="71">
          <cell r="A71">
            <v>0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>
            <v>0</v>
          </cell>
        </row>
        <row r="88">
          <cell r="A88">
            <v>0</v>
          </cell>
        </row>
        <row r="89">
          <cell r="A89">
            <v>0</v>
          </cell>
        </row>
        <row r="90">
          <cell r="A90">
            <v>0</v>
          </cell>
        </row>
        <row r="91">
          <cell r="A91">
            <v>0</v>
          </cell>
        </row>
        <row r="92">
          <cell r="A92">
            <v>0</v>
          </cell>
        </row>
        <row r="93">
          <cell r="A93">
            <v>0</v>
          </cell>
        </row>
        <row r="94">
          <cell r="A94">
            <v>0</v>
          </cell>
        </row>
        <row r="95">
          <cell r="A95">
            <v>0</v>
          </cell>
        </row>
        <row r="96">
          <cell r="A96">
            <v>0</v>
          </cell>
        </row>
        <row r="97">
          <cell r="A97">
            <v>0</v>
          </cell>
        </row>
        <row r="98">
          <cell r="A98">
            <v>0</v>
          </cell>
        </row>
        <row r="99">
          <cell r="A99">
            <v>0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  <row r="117">
          <cell r="A117">
            <v>0</v>
          </cell>
        </row>
        <row r="118">
          <cell r="A118">
            <v>0</v>
          </cell>
        </row>
        <row r="119">
          <cell r="A119">
            <v>0</v>
          </cell>
        </row>
        <row r="120">
          <cell r="A120">
            <v>0</v>
          </cell>
        </row>
        <row r="121">
          <cell r="A121">
            <v>0</v>
          </cell>
        </row>
        <row r="122">
          <cell r="A122">
            <v>0</v>
          </cell>
        </row>
        <row r="123">
          <cell r="A123">
            <v>0</v>
          </cell>
        </row>
        <row r="124">
          <cell r="A124">
            <v>0</v>
          </cell>
        </row>
        <row r="125">
          <cell r="A125">
            <v>0</v>
          </cell>
        </row>
        <row r="126">
          <cell r="A126">
            <v>0</v>
          </cell>
        </row>
        <row r="127">
          <cell r="A127">
            <v>0</v>
          </cell>
        </row>
        <row r="128">
          <cell r="A128">
            <v>0</v>
          </cell>
        </row>
        <row r="129">
          <cell r="A129">
            <v>0</v>
          </cell>
        </row>
        <row r="130">
          <cell r="A130">
            <v>0</v>
          </cell>
        </row>
        <row r="131">
          <cell r="A131">
            <v>0</v>
          </cell>
        </row>
        <row r="132">
          <cell r="A132">
            <v>0</v>
          </cell>
        </row>
        <row r="133">
          <cell r="A133">
            <v>0</v>
          </cell>
        </row>
        <row r="134">
          <cell r="A134">
            <v>0</v>
          </cell>
        </row>
        <row r="135">
          <cell r="A135">
            <v>0</v>
          </cell>
        </row>
        <row r="136">
          <cell r="A136">
            <v>0</v>
          </cell>
        </row>
        <row r="137">
          <cell r="A137">
            <v>0</v>
          </cell>
        </row>
        <row r="138">
          <cell r="A138">
            <v>0</v>
          </cell>
        </row>
        <row r="139">
          <cell r="A139">
            <v>0</v>
          </cell>
        </row>
        <row r="140">
          <cell r="A140">
            <v>0</v>
          </cell>
        </row>
        <row r="141">
          <cell r="A141">
            <v>0</v>
          </cell>
        </row>
        <row r="142">
          <cell r="A142">
            <v>0</v>
          </cell>
        </row>
        <row r="143">
          <cell r="A143">
            <v>0</v>
          </cell>
        </row>
        <row r="144">
          <cell r="A144">
            <v>0</v>
          </cell>
        </row>
        <row r="145">
          <cell r="A145">
            <v>0</v>
          </cell>
        </row>
        <row r="146">
          <cell r="A146">
            <v>0</v>
          </cell>
        </row>
        <row r="147">
          <cell r="A147">
            <v>0</v>
          </cell>
        </row>
        <row r="148">
          <cell r="A148">
            <v>0</v>
          </cell>
        </row>
        <row r="149">
          <cell r="A149">
            <v>0</v>
          </cell>
        </row>
        <row r="150">
          <cell r="A150">
            <v>0</v>
          </cell>
        </row>
        <row r="151">
          <cell r="A151">
            <v>0</v>
          </cell>
        </row>
        <row r="152">
          <cell r="A152">
            <v>0</v>
          </cell>
        </row>
        <row r="153">
          <cell r="A153">
            <v>0</v>
          </cell>
        </row>
        <row r="154">
          <cell r="A154">
            <v>0</v>
          </cell>
        </row>
        <row r="155">
          <cell r="A155">
            <v>0</v>
          </cell>
        </row>
        <row r="156">
          <cell r="A156">
            <v>0</v>
          </cell>
        </row>
        <row r="157">
          <cell r="A157">
            <v>0</v>
          </cell>
        </row>
        <row r="158">
          <cell r="A158">
            <v>0</v>
          </cell>
        </row>
        <row r="159">
          <cell r="A159">
            <v>0</v>
          </cell>
        </row>
        <row r="160">
          <cell r="A160">
            <v>0</v>
          </cell>
        </row>
        <row r="161">
          <cell r="A161">
            <v>0</v>
          </cell>
        </row>
        <row r="162">
          <cell r="A162">
            <v>0</v>
          </cell>
        </row>
        <row r="163">
          <cell r="A163">
            <v>0</v>
          </cell>
        </row>
        <row r="164">
          <cell r="A164">
            <v>0</v>
          </cell>
        </row>
        <row r="165">
          <cell r="A165">
            <v>0</v>
          </cell>
        </row>
        <row r="166">
          <cell r="A166">
            <v>0</v>
          </cell>
        </row>
        <row r="167">
          <cell r="A167">
            <v>0</v>
          </cell>
        </row>
        <row r="168">
          <cell r="A168">
            <v>0</v>
          </cell>
        </row>
        <row r="169">
          <cell r="A169">
            <v>0</v>
          </cell>
        </row>
        <row r="170">
          <cell r="A170">
            <v>0</v>
          </cell>
        </row>
        <row r="171">
          <cell r="A171">
            <v>0</v>
          </cell>
        </row>
        <row r="172">
          <cell r="A172">
            <v>0</v>
          </cell>
        </row>
        <row r="173">
          <cell r="A173">
            <v>0</v>
          </cell>
        </row>
        <row r="174">
          <cell r="A174">
            <v>0</v>
          </cell>
        </row>
        <row r="175">
          <cell r="A175">
            <v>0</v>
          </cell>
        </row>
        <row r="176">
          <cell r="A176">
            <v>0</v>
          </cell>
        </row>
        <row r="177">
          <cell r="A177">
            <v>0</v>
          </cell>
        </row>
        <row r="178">
          <cell r="A178">
            <v>0</v>
          </cell>
        </row>
        <row r="179">
          <cell r="A179">
            <v>0</v>
          </cell>
        </row>
        <row r="180">
          <cell r="A180">
            <v>0</v>
          </cell>
        </row>
        <row r="181">
          <cell r="A181">
            <v>0</v>
          </cell>
        </row>
        <row r="182">
          <cell r="A182">
            <v>0</v>
          </cell>
        </row>
        <row r="183">
          <cell r="A183">
            <v>0</v>
          </cell>
        </row>
        <row r="184">
          <cell r="A184">
            <v>0</v>
          </cell>
        </row>
        <row r="185">
          <cell r="A185">
            <v>0</v>
          </cell>
        </row>
        <row r="186">
          <cell r="A186">
            <v>0</v>
          </cell>
        </row>
        <row r="187">
          <cell r="A187">
            <v>0</v>
          </cell>
        </row>
        <row r="188">
          <cell r="A188">
            <v>0</v>
          </cell>
        </row>
        <row r="189">
          <cell r="A189">
            <v>0</v>
          </cell>
        </row>
        <row r="190">
          <cell r="A190">
            <v>0</v>
          </cell>
        </row>
        <row r="191">
          <cell r="A191">
            <v>0</v>
          </cell>
        </row>
        <row r="192">
          <cell r="A192">
            <v>0</v>
          </cell>
        </row>
        <row r="193">
          <cell r="A193">
            <v>0</v>
          </cell>
        </row>
        <row r="194">
          <cell r="A194">
            <v>0</v>
          </cell>
        </row>
        <row r="195">
          <cell r="A195">
            <v>0</v>
          </cell>
        </row>
        <row r="196">
          <cell r="A196">
            <v>0</v>
          </cell>
        </row>
        <row r="197">
          <cell r="A197">
            <v>0</v>
          </cell>
        </row>
        <row r="198">
          <cell r="A198">
            <v>0</v>
          </cell>
        </row>
        <row r="199">
          <cell r="A199">
            <v>0</v>
          </cell>
        </row>
        <row r="200">
          <cell r="A200">
            <v>0</v>
          </cell>
        </row>
        <row r="201">
          <cell r="A201">
            <v>0</v>
          </cell>
        </row>
        <row r="202">
          <cell r="A202">
            <v>0</v>
          </cell>
        </row>
        <row r="203">
          <cell r="A203">
            <v>0</v>
          </cell>
        </row>
        <row r="204">
          <cell r="A204">
            <v>0</v>
          </cell>
        </row>
        <row r="205">
          <cell r="A205">
            <v>0</v>
          </cell>
        </row>
        <row r="206">
          <cell r="A206">
            <v>0</v>
          </cell>
        </row>
        <row r="207">
          <cell r="A207">
            <v>0</v>
          </cell>
        </row>
        <row r="208">
          <cell r="A208">
            <v>0</v>
          </cell>
        </row>
        <row r="209">
          <cell r="A209">
            <v>0</v>
          </cell>
        </row>
        <row r="210">
          <cell r="A210">
            <v>0</v>
          </cell>
        </row>
        <row r="211">
          <cell r="A211">
            <v>0</v>
          </cell>
        </row>
        <row r="212">
          <cell r="A212">
            <v>0</v>
          </cell>
        </row>
        <row r="213">
          <cell r="A213">
            <v>0</v>
          </cell>
        </row>
        <row r="214">
          <cell r="A214">
            <v>0</v>
          </cell>
        </row>
        <row r="215">
          <cell r="A215">
            <v>0</v>
          </cell>
        </row>
        <row r="216">
          <cell r="A216">
            <v>0</v>
          </cell>
        </row>
        <row r="217">
          <cell r="A217">
            <v>0</v>
          </cell>
        </row>
        <row r="218">
          <cell r="A218">
            <v>0</v>
          </cell>
        </row>
        <row r="219">
          <cell r="A219">
            <v>0</v>
          </cell>
        </row>
        <row r="220">
          <cell r="A220">
            <v>0</v>
          </cell>
        </row>
        <row r="221">
          <cell r="A221">
            <v>0</v>
          </cell>
        </row>
        <row r="222">
          <cell r="A222">
            <v>0</v>
          </cell>
        </row>
        <row r="223">
          <cell r="A223">
            <v>0</v>
          </cell>
        </row>
        <row r="224">
          <cell r="A224">
            <v>0</v>
          </cell>
        </row>
        <row r="225">
          <cell r="A225">
            <v>0</v>
          </cell>
        </row>
        <row r="226">
          <cell r="A226">
            <v>0</v>
          </cell>
        </row>
        <row r="227">
          <cell r="A227">
            <v>0</v>
          </cell>
        </row>
        <row r="228">
          <cell r="A228">
            <v>0</v>
          </cell>
        </row>
        <row r="229">
          <cell r="A229">
            <v>0</v>
          </cell>
        </row>
        <row r="230">
          <cell r="A230">
            <v>0</v>
          </cell>
        </row>
        <row r="231">
          <cell r="A231">
            <v>0</v>
          </cell>
        </row>
        <row r="232">
          <cell r="A232">
            <v>0</v>
          </cell>
        </row>
        <row r="233">
          <cell r="A233">
            <v>0</v>
          </cell>
        </row>
        <row r="234">
          <cell r="A234">
            <v>0</v>
          </cell>
        </row>
        <row r="235">
          <cell r="A235">
            <v>0</v>
          </cell>
        </row>
        <row r="236">
          <cell r="A236">
            <v>0</v>
          </cell>
        </row>
        <row r="237">
          <cell r="A237">
            <v>0</v>
          </cell>
        </row>
        <row r="238">
          <cell r="A238">
            <v>0</v>
          </cell>
        </row>
        <row r="239">
          <cell r="A239">
            <v>0</v>
          </cell>
        </row>
        <row r="240">
          <cell r="A240">
            <v>0</v>
          </cell>
        </row>
        <row r="241">
          <cell r="A241">
            <v>0</v>
          </cell>
        </row>
        <row r="242">
          <cell r="A242">
            <v>0</v>
          </cell>
        </row>
        <row r="243">
          <cell r="A243">
            <v>0</v>
          </cell>
        </row>
        <row r="244">
          <cell r="A244">
            <v>0</v>
          </cell>
        </row>
        <row r="245">
          <cell r="A245">
            <v>0</v>
          </cell>
        </row>
        <row r="246">
          <cell r="A246">
            <v>0</v>
          </cell>
        </row>
        <row r="247">
          <cell r="A247">
            <v>0</v>
          </cell>
        </row>
        <row r="248">
          <cell r="A248">
            <v>0</v>
          </cell>
        </row>
        <row r="249">
          <cell r="A249">
            <v>0</v>
          </cell>
        </row>
        <row r="250">
          <cell r="A250">
            <v>0</v>
          </cell>
        </row>
        <row r="251">
          <cell r="A251">
            <v>0</v>
          </cell>
        </row>
        <row r="252">
          <cell r="A252">
            <v>0</v>
          </cell>
        </row>
        <row r="253">
          <cell r="A253">
            <v>0</v>
          </cell>
        </row>
        <row r="254">
          <cell r="A254">
            <v>0</v>
          </cell>
        </row>
        <row r="255">
          <cell r="A255">
            <v>0</v>
          </cell>
        </row>
        <row r="256">
          <cell r="A256">
            <v>0</v>
          </cell>
        </row>
        <row r="257">
          <cell r="A257">
            <v>0</v>
          </cell>
        </row>
        <row r="258">
          <cell r="A258">
            <v>0</v>
          </cell>
        </row>
        <row r="259">
          <cell r="A259">
            <v>0</v>
          </cell>
        </row>
        <row r="260">
          <cell r="A260">
            <v>0</v>
          </cell>
        </row>
        <row r="261">
          <cell r="A261">
            <v>0</v>
          </cell>
        </row>
        <row r="262">
          <cell r="A262">
            <v>0</v>
          </cell>
        </row>
        <row r="263">
          <cell r="A263">
            <v>0</v>
          </cell>
        </row>
        <row r="264">
          <cell r="A264">
            <v>0</v>
          </cell>
        </row>
        <row r="265">
          <cell r="A265">
            <v>0</v>
          </cell>
        </row>
        <row r="266">
          <cell r="A266">
            <v>0</v>
          </cell>
        </row>
        <row r="267">
          <cell r="A267">
            <v>0</v>
          </cell>
        </row>
        <row r="268">
          <cell r="A268">
            <v>0</v>
          </cell>
        </row>
        <row r="269">
          <cell r="A269">
            <v>0</v>
          </cell>
        </row>
        <row r="270">
          <cell r="A270">
            <v>0</v>
          </cell>
        </row>
        <row r="271">
          <cell r="A271">
            <v>0</v>
          </cell>
        </row>
        <row r="272">
          <cell r="A272">
            <v>0</v>
          </cell>
        </row>
        <row r="273">
          <cell r="A273">
            <v>0</v>
          </cell>
        </row>
        <row r="274">
          <cell r="A274">
            <v>0</v>
          </cell>
        </row>
        <row r="275">
          <cell r="A275">
            <v>0</v>
          </cell>
        </row>
        <row r="276">
          <cell r="A276">
            <v>0</v>
          </cell>
        </row>
        <row r="277">
          <cell r="A277">
            <v>0</v>
          </cell>
        </row>
        <row r="278">
          <cell r="A278">
            <v>0</v>
          </cell>
        </row>
        <row r="279">
          <cell r="A279">
            <v>0</v>
          </cell>
        </row>
        <row r="280">
          <cell r="A280">
            <v>0</v>
          </cell>
        </row>
        <row r="281">
          <cell r="A281">
            <v>0</v>
          </cell>
        </row>
        <row r="282">
          <cell r="A282">
            <v>0</v>
          </cell>
        </row>
        <row r="283">
          <cell r="A283">
            <v>0</v>
          </cell>
        </row>
        <row r="284">
          <cell r="A284">
            <v>0</v>
          </cell>
        </row>
        <row r="285">
          <cell r="A285">
            <v>0</v>
          </cell>
        </row>
        <row r="286">
          <cell r="A286">
            <v>0</v>
          </cell>
        </row>
        <row r="287">
          <cell r="A287">
            <v>0</v>
          </cell>
        </row>
        <row r="288">
          <cell r="A288">
            <v>0</v>
          </cell>
        </row>
        <row r="289">
          <cell r="A289">
            <v>0</v>
          </cell>
        </row>
        <row r="290">
          <cell r="A290">
            <v>0</v>
          </cell>
        </row>
        <row r="291">
          <cell r="A291">
            <v>0</v>
          </cell>
        </row>
        <row r="292">
          <cell r="A292">
            <v>0</v>
          </cell>
        </row>
        <row r="293">
          <cell r="A293">
            <v>0</v>
          </cell>
        </row>
        <row r="294">
          <cell r="A294">
            <v>0</v>
          </cell>
        </row>
        <row r="295">
          <cell r="A295">
            <v>0</v>
          </cell>
        </row>
        <row r="296">
          <cell r="A296">
            <v>0</v>
          </cell>
        </row>
        <row r="297">
          <cell r="A297">
            <v>0</v>
          </cell>
        </row>
        <row r="298">
          <cell r="A298">
            <v>0</v>
          </cell>
        </row>
        <row r="299">
          <cell r="A299">
            <v>0</v>
          </cell>
        </row>
        <row r="300">
          <cell r="A300">
            <v>0</v>
          </cell>
        </row>
        <row r="301">
          <cell r="A301">
            <v>0</v>
          </cell>
        </row>
        <row r="302">
          <cell r="A302">
            <v>0</v>
          </cell>
        </row>
        <row r="303">
          <cell r="A303">
            <v>0</v>
          </cell>
        </row>
        <row r="304">
          <cell r="A304">
            <v>0</v>
          </cell>
        </row>
        <row r="305">
          <cell r="A305">
            <v>0</v>
          </cell>
        </row>
        <row r="306">
          <cell r="A306">
            <v>0</v>
          </cell>
        </row>
        <row r="307">
          <cell r="A307">
            <v>0</v>
          </cell>
        </row>
        <row r="308">
          <cell r="A308">
            <v>0</v>
          </cell>
        </row>
        <row r="309">
          <cell r="A309">
            <v>0</v>
          </cell>
        </row>
        <row r="310">
          <cell r="A310">
            <v>0</v>
          </cell>
        </row>
        <row r="311">
          <cell r="A311">
            <v>0</v>
          </cell>
        </row>
        <row r="312">
          <cell r="A312">
            <v>0</v>
          </cell>
        </row>
        <row r="313">
          <cell r="A313">
            <v>0</v>
          </cell>
        </row>
        <row r="314">
          <cell r="A314">
            <v>0</v>
          </cell>
        </row>
        <row r="315">
          <cell r="A315">
            <v>0</v>
          </cell>
        </row>
        <row r="316">
          <cell r="A316">
            <v>0</v>
          </cell>
        </row>
        <row r="317">
          <cell r="A317">
            <v>0</v>
          </cell>
        </row>
        <row r="318">
          <cell r="A318">
            <v>0</v>
          </cell>
        </row>
        <row r="319">
          <cell r="A319">
            <v>0</v>
          </cell>
        </row>
        <row r="320">
          <cell r="A320">
            <v>0</v>
          </cell>
        </row>
        <row r="321">
          <cell r="A321">
            <v>0</v>
          </cell>
        </row>
        <row r="322">
          <cell r="A322">
            <v>0</v>
          </cell>
        </row>
        <row r="323">
          <cell r="A323">
            <v>0</v>
          </cell>
        </row>
        <row r="324">
          <cell r="A324">
            <v>0</v>
          </cell>
        </row>
        <row r="325">
          <cell r="A325">
            <v>0</v>
          </cell>
        </row>
        <row r="326">
          <cell r="A326">
            <v>0</v>
          </cell>
        </row>
        <row r="327">
          <cell r="A327">
            <v>0</v>
          </cell>
        </row>
        <row r="328">
          <cell r="A328">
            <v>0</v>
          </cell>
        </row>
        <row r="329">
          <cell r="A329">
            <v>0</v>
          </cell>
        </row>
        <row r="330">
          <cell r="A330">
            <v>0</v>
          </cell>
        </row>
        <row r="331">
          <cell r="A331">
            <v>0</v>
          </cell>
        </row>
        <row r="332">
          <cell r="A332">
            <v>0</v>
          </cell>
        </row>
        <row r="333">
          <cell r="A333">
            <v>0</v>
          </cell>
        </row>
        <row r="334">
          <cell r="A334">
            <v>0</v>
          </cell>
        </row>
        <row r="335">
          <cell r="A335">
            <v>0</v>
          </cell>
        </row>
        <row r="336">
          <cell r="A336">
            <v>0</v>
          </cell>
        </row>
        <row r="337">
          <cell r="A337">
            <v>0</v>
          </cell>
        </row>
        <row r="338">
          <cell r="A338">
            <v>0</v>
          </cell>
        </row>
        <row r="339">
          <cell r="A339">
            <v>0</v>
          </cell>
        </row>
        <row r="340">
          <cell r="A340">
            <v>0</v>
          </cell>
        </row>
        <row r="341">
          <cell r="A341">
            <v>0</v>
          </cell>
        </row>
        <row r="342">
          <cell r="A342">
            <v>0</v>
          </cell>
        </row>
        <row r="343">
          <cell r="A343">
            <v>0</v>
          </cell>
        </row>
        <row r="344">
          <cell r="A344">
            <v>0</v>
          </cell>
        </row>
        <row r="345">
          <cell r="A345">
            <v>0</v>
          </cell>
        </row>
        <row r="346">
          <cell r="A346">
            <v>0</v>
          </cell>
        </row>
        <row r="347">
          <cell r="A347">
            <v>0</v>
          </cell>
        </row>
        <row r="348">
          <cell r="A348">
            <v>0</v>
          </cell>
        </row>
        <row r="349">
          <cell r="A349">
            <v>0</v>
          </cell>
        </row>
        <row r="350">
          <cell r="A350">
            <v>0</v>
          </cell>
        </row>
        <row r="351">
          <cell r="A351">
            <v>0</v>
          </cell>
        </row>
        <row r="352">
          <cell r="A352">
            <v>0</v>
          </cell>
        </row>
        <row r="353">
          <cell r="A353">
            <v>0</v>
          </cell>
        </row>
        <row r="354">
          <cell r="A354">
            <v>0</v>
          </cell>
        </row>
        <row r="355">
          <cell r="A355">
            <v>0</v>
          </cell>
        </row>
        <row r="356">
          <cell r="A356">
            <v>0</v>
          </cell>
        </row>
        <row r="357">
          <cell r="A357">
            <v>0</v>
          </cell>
        </row>
        <row r="358">
          <cell r="A358">
            <v>0</v>
          </cell>
        </row>
        <row r="359">
          <cell r="A359">
            <v>0</v>
          </cell>
        </row>
        <row r="360">
          <cell r="A360">
            <v>0</v>
          </cell>
        </row>
        <row r="361">
          <cell r="A361">
            <v>0</v>
          </cell>
        </row>
        <row r="362">
          <cell r="A362">
            <v>0</v>
          </cell>
        </row>
        <row r="363">
          <cell r="A363">
            <v>0</v>
          </cell>
        </row>
        <row r="364">
          <cell r="A364">
            <v>0</v>
          </cell>
        </row>
        <row r="365">
          <cell r="A365">
            <v>0</v>
          </cell>
        </row>
        <row r="366">
          <cell r="A366">
            <v>0</v>
          </cell>
        </row>
        <row r="367">
          <cell r="A367">
            <v>0</v>
          </cell>
        </row>
        <row r="368">
          <cell r="A368">
            <v>0</v>
          </cell>
        </row>
        <row r="369">
          <cell r="A369">
            <v>0</v>
          </cell>
        </row>
        <row r="370">
          <cell r="A370">
            <v>0</v>
          </cell>
        </row>
        <row r="371">
          <cell r="A371">
            <v>0</v>
          </cell>
        </row>
        <row r="372">
          <cell r="A372">
            <v>0</v>
          </cell>
        </row>
        <row r="373">
          <cell r="A373">
            <v>0</v>
          </cell>
        </row>
        <row r="374">
          <cell r="A374">
            <v>0</v>
          </cell>
        </row>
        <row r="375">
          <cell r="A375">
            <v>0</v>
          </cell>
        </row>
        <row r="376">
          <cell r="A376">
            <v>0</v>
          </cell>
        </row>
        <row r="377">
          <cell r="A377">
            <v>0</v>
          </cell>
        </row>
        <row r="378">
          <cell r="A378">
            <v>0</v>
          </cell>
        </row>
        <row r="379">
          <cell r="A379">
            <v>0</v>
          </cell>
        </row>
        <row r="380">
          <cell r="A380">
            <v>0</v>
          </cell>
        </row>
        <row r="381">
          <cell r="A381">
            <v>0</v>
          </cell>
        </row>
        <row r="382">
          <cell r="A382">
            <v>0</v>
          </cell>
        </row>
        <row r="383">
          <cell r="A383">
            <v>0</v>
          </cell>
        </row>
        <row r="384">
          <cell r="A384">
            <v>0</v>
          </cell>
        </row>
        <row r="385">
          <cell r="A385">
            <v>0</v>
          </cell>
        </row>
        <row r="386">
          <cell r="A386">
            <v>0</v>
          </cell>
        </row>
        <row r="387">
          <cell r="A387">
            <v>0</v>
          </cell>
        </row>
        <row r="388">
          <cell r="A388">
            <v>0</v>
          </cell>
        </row>
        <row r="389">
          <cell r="A389">
            <v>0</v>
          </cell>
        </row>
        <row r="390">
          <cell r="A390">
            <v>0</v>
          </cell>
        </row>
        <row r="391">
          <cell r="A391">
            <v>0</v>
          </cell>
        </row>
        <row r="392">
          <cell r="A392">
            <v>0</v>
          </cell>
        </row>
        <row r="393">
          <cell r="A393">
            <v>0</v>
          </cell>
        </row>
        <row r="394">
          <cell r="A394">
            <v>0</v>
          </cell>
        </row>
        <row r="395">
          <cell r="A395">
            <v>0</v>
          </cell>
        </row>
        <row r="396">
          <cell r="A396">
            <v>0</v>
          </cell>
        </row>
        <row r="397">
          <cell r="A397">
            <v>0</v>
          </cell>
        </row>
        <row r="398">
          <cell r="A398">
            <v>0</v>
          </cell>
        </row>
        <row r="399">
          <cell r="A399">
            <v>0</v>
          </cell>
        </row>
        <row r="400">
          <cell r="A400">
            <v>0</v>
          </cell>
        </row>
        <row r="401">
          <cell r="A401">
            <v>0</v>
          </cell>
        </row>
        <row r="402">
          <cell r="A402">
            <v>0</v>
          </cell>
        </row>
        <row r="403">
          <cell r="A403">
            <v>0</v>
          </cell>
        </row>
        <row r="404">
          <cell r="A404">
            <v>0</v>
          </cell>
        </row>
        <row r="405">
          <cell r="A405">
            <v>0</v>
          </cell>
        </row>
        <row r="406">
          <cell r="A406">
            <v>0</v>
          </cell>
        </row>
        <row r="407">
          <cell r="A407">
            <v>0</v>
          </cell>
        </row>
        <row r="408">
          <cell r="A408">
            <v>0</v>
          </cell>
        </row>
        <row r="409">
          <cell r="A409">
            <v>0</v>
          </cell>
        </row>
        <row r="410">
          <cell r="A410">
            <v>0</v>
          </cell>
        </row>
        <row r="411">
          <cell r="A411">
            <v>0</v>
          </cell>
        </row>
        <row r="412">
          <cell r="A412">
            <v>0</v>
          </cell>
        </row>
        <row r="413">
          <cell r="A413">
            <v>0</v>
          </cell>
        </row>
        <row r="414">
          <cell r="A414">
            <v>0</v>
          </cell>
        </row>
        <row r="415">
          <cell r="A415">
            <v>0</v>
          </cell>
        </row>
        <row r="416">
          <cell r="A416">
            <v>0</v>
          </cell>
        </row>
        <row r="417">
          <cell r="A417">
            <v>0</v>
          </cell>
        </row>
        <row r="418">
          <cell r="A418">
            <v>0</v>
          </cell>
        </row>
        <row r="419">
          <cell r="A419">
            <v>0</v>
          </cell>
        </row>
        <row r="420">
          <cell r="A420">
            <v>0</v>
          </cell>
        </row>
        <row r="421">
          <cell r="A421">
            <v>0</v>
          </cell>
        </row>
        <row r="422">
          <cell r="A422">
            <v>0</v>
          </cell>
        </row>
        <row r="423">
          <cell r="A423">
            <v>0</v>
          </cell>
        </row>
        <row r="424">
          <cell r="A424">
            <v>0</v>
          </cell>
        </row>
        <row r="425">
          <cell r="A425">
            <v>0</v>
          </cell>
        </row>
        <row r="426">
          <cell r="A426">
            <v>0</v>
          </cell>
        </row>
        <row r="427">
          <cell r="A427">
            <v>0</v>
          </cell>
        </row>
        <row r="428">
          <cell r="A428">
            <v>0</v>
          </cell>
        </row>
        <row r="429">
          <cell r="A429">
            <v>0</v>
          </cell>
        </row>
        <row r="430">
          <cell r="A430">
            <v>0</v>
          </cell>
        </row>
        <row r="431">
          <cell r="A431">
            <v>0</v>
          </cell>
        </row>
        <row r="432">
          <cell r="A432">
            <v>0</v>
          </cell>
        </row>
        <row r="433">
          <cell r="A433">
            <v>0</v>
          </cell>
        </row>
        <row r="434">
          <cell r="A434">
            <v>0</v>
          </cell>
        </row>
        <row r="435">
          <cell r="A435">
            <v>0</v>
          </cell>
        </row>
        <row r="436">
          <cell r="A436">
            <v>0</v>
          </cell>
        </row>
        <row r="437">
          <cell r="A437">
            <v>0</v>
          </cell>
        </row>
        <row r="438">
          <cell r="A438">
            <v>0</v>
          </cell>
        </row>
        <row r="439">
          <cell r="A439">
            <v>0</v>
          </cell>
        </row>
        <row r="440">
          <cell r="A440">
            <v>0</v>
          </cell>
        </row>
        <row r="441">
          <cell r="A441">
            <v>0</v>
          </cell>
        </row>
        <row r="442">
          <cell r="A442">
            <v>0</v>
          </cell>
        </row>
        <row r="443">
          <cell r="A443">
            <v>0</v>
          </cell>
        </row>
        <row r="444">
          <cell r="A444">
            <v>0</v>
          </cell>
        </row>
        <row r="445">
          <cell r="A445">
            <v>0</v>
          </cell>
        </row>
        <row r="446">
          <cell r="A446">
            <v>0</v>
          </cell>
        </row>
        <row r="447">
          <cell r="A447">
            <v>0</v>
          </cell>
        </row>
        <row r="448">
          <cell r="A448">
            <v>0</v>
          </cell>
        </row>
        <row r="449">
          <cell r="A449">
            <v>0</v>
          </cell>
        </row>
        <row r="450">
          <cell r="A450">
            <v>0</v>
          </cell>
        </row>
        <row r="451">
          <cell r="A451">
            <v>0</v>
          </cell>
        </row>
        <row r="452">
          <cell r="A452">
            <v>0</v>
          </cell>
        </row>
        <row r="453">
          <cell r="A453">
            <v>0</v>
          </cell>
        </row>
        <row r="454">
          <cell r="A454">
            <v>0</v>
          </cell>
        </row>
        <row r="455">
          <cell r="A455">
            <v>0</v>
          </cell>
        </row>
        <row r="456">
          <cell r="A456">
            <v>0</v>
          </cell>
        </row>
        <row r="457">
          <cell r="A457">
            <v>0</v>
          </cell>
        </row>
        <row r="458">
          <cell r="A458">
            <v>0</v>
          </cell>
        </row>
        <row r="459">
          <cell r="A459">
            <v>0</v>
          </cell>
        </row>
        <row r="460">
          <cell r="A460">
            <v>0</v>
          </cell>
        </row>
        <row r="461">
          <cell r="A461">
            <v>0</v>
          </cell>
        </row>
        <row r="462">
          <cell r="A462">
            <v>0</v>
          </cell>
        </row>
        <row r="463">
          <cell r="A463">
            <v>0</v>
          </cell>
        </row>
        <row r="464">
          <cell r="A464">
            <v>0</v>
          </cell>
        </row>
        <row r="465">
          <cell r="A465">
            <v>0</v>
          </cell>
        </row>
        <row r="466">
          <cell r="A466">
            <v>0</v>
          </cell>
        </row>
        <row r="467">
          <cell r="A467">
            <v>0</v>
          </cell>
        </row>
        <row r="468">
          <cell r="A468">
            <v>0</v>
          </cell>
        </row>
        <row r="469">
          <cell r="A469">
            <v>0</v>
          </cell>
        </row>
        <row r="470">
          <cell r="A470">
            <v>0</v>
          </cell>
        </row>
        <row r="471">
          <cell r="A471">
            <v>0</v>
          </cell>
        </row>
        <row r="472">
          <cell r="A472">
            <v>0</v>
          </cell>
        </row>
        <row r="473">
          <cell r="A473">
            <v>0</v>
          </cell>
        </row>
        <row r="474">
          <cell r="A474">
            <v>0</v>
          </cell>
        </row>
        <row r="475">
          <cell r="A475">
            <v>0</v>
          </cell>
        </row>
        <row r="476">
          <cell r="A476">
            <v>0</v>
          </cell>
        </row>
        <row r="477">
          <cell r="A477">
            <v>0</v>
          </cell>
        </row>
        <row r="478">
          <cell r="A478">
            <v>0</v>
          </cell>
        </row>
        <row r="479">
          <cell r="A479">
            <v>0</v>
          </cell>
        </row>
        <row r="480">
          <cell r="A480">
            <v>0</v>
          </cell>
        </row>
        <row r="481">
          <cell r="A481">
            <v>0</v>
          </cell>
        </row>
        <row r="482">
          <cell r="A482">
            <v>0</v>
          </cell>
        </row>
        <row r="483">
          <cell r="A483">
            <v>0</v>
          </cell>
        </row>
        <row r="484">
          <cell r="A484">
            <v>0</v>
          </cell>
        </row>
        <row r="485">
          <cell r="A485">
            <v>0</v>
          </cell>
        </row>
        <row r="486">
          <cell r="A486">
            <v>0</v>
          </cell>
        </row>
        <row r="487">
          <cell r="A487">
            <v>0</v>
          </cell>
        </row>
        <row r="488">
          <cell r="A488">
            <v>0</v>
          </cell>
        </row>
        <row r="489">
          <cell r="A489">
            <v>0</v>
          </cell>
        </row>
        <row r="490">
          <cell r="A490">
            <v>0</v>
          </cell>
        </row>
        <row r="491">
          <cell r="A491">
            <v>0</v>
          </cell>
        </row>
        <row r="492">
          <cell r="A492">
            <v>0</v>
          </cell>
        </row>
        <row r="493">
          <cell r="A493">
            <v>0</v>
          </cell>
        </row>
        <row r="494">
          <cell r="A494">
            <v>0</v>
          </cell>
        </row>
        <row r="495">
          <cell r="A495">
            <v>0</v>
          </cell>
        </row>
        <row r="496">
          <cell r="A496">
            <v>0</v>
          </cell>
        </row>
        <row r="497">
          <cell r="A497">
            <v>0</v>
          </cell>
        </row>
        <row r="498">
          <cell r="A498">
            <v>0</v>
          </cell>
        </row>
        <row r="499">
          <cell r="A499">
            <v>0</v>
          </cell>
        </row>
        <row r="500">
          <cell r="A500">
            <v>0</v>
          </cell>
        </row>
        <row r="501">
          <cell r="A501">
            <v>0</v>
          </cell>
        </row>
        <row r="502">
          <cell r="A502">
            <v>0</v>
          </cell>
        </row>
        <row r="503">
          <cell r="A503">
            <v>0</v>
          </cell>
        </row>
        <row r="504">
          <cell r="A504">
            <v>0</v>
          </cell>
        </row>
        <row r="505">
          <cell r="A505">
            <v>0</v>
          </cell>
        </row>
        <row r="506">
          <cell r="A506">
            <v>0</v>
          </cell>
        </row>
        <row r="507">
          <cell r="A507">
            <v>0</v>
          </cell>
        </row>
        <row r="508">
          <cell r="A508">
            <v>0</v>
          </cell>
        </row>
        <row r="509">
          <cell r="A509">
            <v>0</v>
          </cell>
        </row>
        <row r="510">
          <cell r="A510">
            <v>0</v>
          </cell>
        </row>
        <row r="511">
          <cell r="A511">
            <v>0</v>
          </cell>
        </row>
        <row r="512">
          <cell r="A512">
            <v>0</v>
          </cell>
        </row>
        <row r="513">
          <cell r="A513">
            <v>0</v>
          </cell>
        </row>
        <row r="514">
          <cell r="A514">
            <v>0</v>
          </cell>
        </row>
        <row r="515">
          <cell r="A515">
            <v>0</v>
          </cell>
        </row>
        <row r="516">
          <cell r="A516">
            <v>0</v>
          </cell>
        </row>
        <row r="517">
          <cell r="A517">
            <v>0</v>
          </cell>
        </row>
        <row r="518">
          <cell r="A518">
            <v>0</v>
          </cell>
        </row>
        <row r="519">
          <cell r="A519">
            <v>0</v>
          </cell>
        </row>
        <row r="520">
          <cell r="A520">
            <v>0</v>
          </cell>
        </row>
        <row r="521">
          <cell r="A521">
            <v>0</v>
          </cell>
        </row>
        <row r="522">
          <cell r="A522">
            <v>0</v>
          </cell>
        </row>
        <row r="523">
          <cell r="A523">
            <v>0</v>
          </cell>
        </row>
        <row r="524">
          <cell r="A524">
            <v>0</v>
          </cell>
        </row>
        <row r="525">
          <cell r="A525">
            <v>0</v>
          </cell>
        </row>
        <row r="526">
          <cell r="A526">
            <v>0</v>
          </cell>
        </row>
        <row r="527">
          <cell r="A527">
            <v>0</v>
          </cell>
        </row>
        <row r="528">
          <cell r="A528">
            <v>0</v>
          </cell>
        </row>
        <row r="529">
          <cell r="A529">
            <v>0</v>
          </cell>
        </row>
        <row r="530">
          <cell r="A530">
            <v>0</v>
          </cell>
        </row>
        <row r="531">
          <cell r="A531">
            <v>0</v>
          </cell>
        </row>
        <row r="532">
          <cell r="A532">
            <v>0</v>
          </cell>
        </row>
        <row r="533">
          <cell r="A533">
            <v>0</v>
          </cell>
        </row>
        <row r="534">
          <cell r="A534">
            <v>0</v>
          </cell>
        </row>
        <row r="535">
          <cell r="A535">
            <v>0</v>
          </cell>
        </row>
        <row r="536">
          <cell r="A536">
            <v>0</v>
          </cell>
        </row>
        <row r="537">
          <cell r="A537">
            <v>0</v>
          </cell>
        </row>
        <row r="538">
          <cell r="A538">
            <v>0</v>
          </cell>
        </row>
        <row r="539">
          <cell r="A539">
            <v>0</v>
          </cell>
        </row>
        <row r="540">
          <cell r="A540">
            <v>0</v>
          </cell>
        </row>
        <row r="541">
          <cell r="A541">
            <v>0</v>
          </cell>
        </row>
        <row r="542">
          <cell r="A542">
            <v>0</v>
          </cell>
        </row>
        <row r="543">
          <cell r="A543">
            <v>0</v>
          </cell>
        </row>
        <row r="544">
          <cell r="A544">
            <v>0</v>
          </cell>
        </row>
        <row r="545">
          <cell r="A545">
            <v>0</v>
          </cell>
        </row>
        <row r="546">
          <cell r="A546">
            <v>0</v>
          </cell>
        </row>
        <row r="547">
          <cell r="A547">
            <v>0</v>
          </cell>
        </row>
        <row r="548">
          <cell r="A548">
            <v>0</v>
          </cell>
        </row>
      </sheetData>
      <sheetData sheetId="2" refreshError="1">
        <row r="5">
          <cell r="A5" t="str">
            <v>Kab. Pasangkayu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0</v>
          </cell>
        </row>
        <row r="10">
          <cell r="A10">
            <v>0</v>
          </cell>
        </row>
        <row r="11">
          <cell r="A11">
            <v>0</v>
          </cell>
        </row>
        <row r="12">
          <cell r="A12">
            <v>0</v>
          </cell>
        </row>
        <row r="13">
          <cell r="A13">
            <v>0</v>
          </cell>
        </row>
        <row r="14">
          <cell r="A14">
            <v>0</v>
          </cell>
        </row>
        <row r="15">
          <cell r="A15">
            <v>0</v>
          </cell>
        </row>
        <row r="16">
          <cell r="A16">
            <v>0</v>
          </cell>
        </row>
        <row r="17">
          <cell r="A17">
            <v>0</v>
          </cell>
        </row>
        <row r="18">
          <cell r="A18">
            <v>0</v>
          </cell>
        </row>
        <row r="19">
          <cell r="A19">
            <v>0</v>
          </cell>
        </row>
        <row r="20">
          <cell r="A20">
            <v>0</v>
          </cell>
        </row>
        <row r="21">
          <cell r="A21">
            <v>0</v>
          </cell>
        </row>
        <row r="22">
          <cell r="A22">
            <v>0</v>
          </cell>
        </row>
        <row r="23">
          <cell r="A23">
            <v>0</v>
          </cell>
        </row>
        <row r="24">
          <cell r="A24">
            <v>0</v>
          </cell>
        </row>
        <row r="25">
          <cell r="A25">
            <v>0</v>
          </cell>
        </row>
        <row r="26">
          <cell r="A26">
            <v>0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>
            <v>0</v>
          </cell>
        </row>
        <row r="32">
          <cell r="A32">
            <v>0</v>
          </cell>
        </row>
        <row r="33">
          <cell r="A33">
            <v>0</v>
          </cell>
        </row>
        <row r="34">
          <cell r="A34">
            <v>0</v>
          </cell>
        </row>
        <row r="35">
          <cell r="A35">
            <v>0</v>
          </cell>
        </row>
        <row r="36">
          <cell r="A36">
            <v>0</v>
          </cell>
        </row>
        <row r="37">
          <cell r="A37">
            <v>0</v>
          </cell>
        </row>
        <row r="38">
          <cell r="A38">
            <v>0</v>
          </cell>
        </row>
        <row r="39">
          <cell r="A39">
            <v>0</v>
          </cell>
        </row>
        <row r="40">
          <cell r="A40">
            <v>0</v>
          </cell>
        </row>
        <row r="41">
          <cell r="A41">
            <v>0</v>
          </cell>
        </row>
        <row r="42">
          <cell r="A42">
            <v>0</v>
          </cell>
        </row>
        <row r="43">
          <cell r="A43">
            <v>0</v>
          </cell>
        </row>
        <row r="44">
          <cell r="A44">
            <v>0</v>
          </cell>
        </row>
        <row r="45">
          <cell r="A45">
            <v>0</v>
          </cell>
        </row>
        <row r="46">
          <cell r="A46">
            <v>0</v>
          </cell>
        </row>
        <row r="47">
          <cell r="A47">
            <v>0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>
            <v>0</v>
          </cell>
        </row>
        <row r="60">
          <cell r="A60">
            <v>0</v>
          </cell>
        </row>
        <row r="61">
          <cell r="A61">
            <v>0</v>
          </cell>
        </row>
        <row r="62">
          <cell r="A62">
            <v>0</v>
          </cell>
        </row>
        <row r="63">
          <cell r="A63">
            <v>0</v>
          </cell>
        </row>
        <row r="64">
          <cell r="A64">
            <v>0</v>
          </cell>
        </row>
        <row r="65">
          <cell r="A65">
            <v>0</v>
          </cell>
        </row>
        <row r="66">
          <cell r="A66">
            <v>0</v>
          </cell>
        </row>
        <row r="67">
          <cell r="A67">
            <v>0</v>
          </cell>
        </row>
        <row r="68">
          <cell r="A68">
            <v>0</v>
          </cell>
        </row>
        <row r="69">
          <cell r="A69">
            <v>0</v>
          </cell>
        </row>
        <row r="70">
          <cell r="A70">
            <v>0</v>
          </cell>
        </row>
        <row r="71">
          <cell r="A71">
            <v>0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>
            <v>0</v>
          </cell>
        </row>
        <row r="88">
          <cell r="A88">
            <v>0</v>
          </cell>
        </row>
        <row r="89">
          <cell r="A89">
            <v>0</v>
          </cell>
        </row>
        <row r="90">
          <cell r="A90">
            <v>0</v>
          </cell>
        </row>
        <row r="91">
          <cell r="A91">
            <v>0</v>
          </cell>
        </row>
        <row r="92">
          <cell r="A92">
            <v>0</v>
          </cell>
        </row>
        <row r="93">
          <cell r="A93">
            <v>0</v>
          </cell>
        </row>
        <row r="94">
          <cell r="A94">
            <v>0</v>
          </cell>
        </row>
        <row r="95">
          <cell r="A95">
            <v>0</v>
          </cell>
        </row>
        <row r="96">
          <cell r="A96">
            <v>0</v>
          </cell>
        </row>
        <row r="97">
          <cell r="A97">
            <v>0</v>
          </cell>
        </row>
        <row r="98">
          <cell r="A98">
            <v>0</v>
          </cell>
        </row>
        <row r="99">
          <cell r="A99">
            <v>0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  <row r="117">
          <cell r="A117">
            <v>0</v>
          </cell>
        </row>
        <row r="118">
          <cell r="A118">
            <v>0</v>
          </cell>
        </row>
        <row r="119">
          <cell r="A119">
            <v>0</v>
          </cell>
        </row>
        <row r="120">
          <cell r="A120">
            <v>0</v>
          </cell>
        </row>
        <row r="121">
          <cell r="A121">
            <v>0</v>
          </cell>
        </row>
        <row r="122">
          <cell r="A122">
            <v>0</v>
          </cell>
        </row>
        <row r="123">
          <cell r="A123">
            <v>0</v>
          </cell>
        </row>
        <row r="124">
          <cell r="A124">
            <v>0</v>
          </cell>
        </row>
        <row r="125">
          <cell r="A125">
            <v>0</v>
          </cell>
        </row>
        <row r="126">
          <cell r="A126">
            <v>0</v>
          </cell>
        </row>
        <row r="127">
          <cell r="A127">
            <v>0</v>
          </cell>
        </row>
        <row r="128">
          <cell r="A128">
            <v>0</v>
          </cell>
        </row>
        <row r="129">
          <cell r="A129">
            <v>0</v>
          </cell>
        </row>
        <row r="130">
          <cell r="A130">
            <v>0</v>
          </cell>
        </row>
        <row r="131">
          <cell r="A131">
            <v>0</v>
          </cell>
        </row>
        <row r="132">
          <cell r="A132">
            <v>0</v>
          </cell>
        </row>
        <row r="133">
          <cell r="A133">
            <v>0</v>
          </cell>
        </row>
        <row r="134">
          <cell r="A134">
            <v>0</v>
          </cell>
        </row>
        <row r="135">
          <cell r="A135">
            <v>0</v>
          </cell>
        </row>
        <row r="136">
          <cell r="A136">
            <v>0</v>
          </cell>
        </row>
        <row r="137">
          <cell r="A137">
            <v>0</v>
          </cell>
        </row>
        <row r="138">
          <cell r="A138">
            <v>0</v>
          </cell>
        </row>
        <row r="139">
          <cell r="A139">
            <v>0</v>
          </cell>
        </row>
        <row r="140">
          <cell r="A140">
            <v>0</v>
          </cell>
        </row>
        <row r="141">
          <cell r="A141">
            <v>0</v>
          </cell>
        </row>
        <row r="142">
          <cell r="A142">
            <v>0</v>
          </cell>
        </row>
        <row r="143">
          <cell r="A143">
            <v>0</v>
          </cell>
        </row>
        <row r="144">
          <cell r="A144">
            <v>0</v>
          </cell>
        </row>
        <row r="145">
          <cell r="A145">
            <v>0</v>
          </cell>
        </row>
        <row r="146">
          <cell r="A146">
            <v>0</v>
          </cell>
        </row>
        <row r="147">
          <cell r="A147">
            <v>0</v>
          </cell>
        </row>
        <row r="148">
          <cell r="A148">
            <v>0</v>
          </cell>
        </row>
        <row r="149">
          <cell r="A149">
            <v>0</v>
          </cell>
        </row>
        <row r="150">
          <cell r="A150">
            <v>0</v>
          </cell>
        </row>
        <row r="151">
          <cell r="A151">
            <v>0</v>
          </cell>
        </row>
        <row r="152">
          <cell r="A152">
            <v>0</v>
          </cell>
        </row>
        <row r="153">
          <cell r="A153">
            <v>0</v>
          </cell>
        </row>
        <row r="154">
          <cell r="A154">
            <v>0</v>
          </cell>
        </row>
        <row r="155">
          <cell r="A155">
            <v>0</v>
          </cell>
        </row>
        <row r="156">
          <cell r="A156">
            <v>0</v>
          </cell>
        </row>
        <row r="157">
          <cell r="A157">
            <v>0</v>
          </cell>
        </row>
        <row r="158">
          <cell r="A158">
            <v>0</v>
          </cell>
        </row>
        <row r="159">
          <cell r="A159">
            <v>0</v>
          </cell>
        </row>
        <row r="160">
          <cell r="A160">
            <v>0</v>
          </cell>
        </row>
        <row r="161">
          <cell r="A161">
            <v>0</v>
          </cell>
        </row>
        <row r="162">
          <cell r="A162">
            <v>0</v>
          </cell>
        </row>
        <row r="163">
          <cell r="A163">
            <v>0</v>
          </cell>
        </row>
        <row r="164">
          <cell r="A164">
            <v>0</v>
          </cell>
        </row>
        <row r="165">
          <cell r="A165">
            <v>0</v>
          </cell>
        </row>
        <row r="166">
          <cell r="A166">
            <v>0</v>
          </cell>
        </row>
        <row r="167">
          <cell r="A167">
            <v>0</v>
          </cell>
        </row>
        <row r="168">
          <cell r="A168">
            <v>0</v>
          </cell>
        </row>
        <row r="169">
          <cell r="A169">
            <v>0</v>
          </cell>
        </row>
        <row r="170">
          <cell r="A170">
            <v>0</v>
          </cell>
        </row>
        <row r="171">
          <cell r="A171">
            <v>0</v>
          </cell>
        </row>
        <row r="172">
          <cell r="A172">
            <v>0</v>
          </cell>
        </row>
        <row r="173">
          <cell r="A173">
            <v>0</v>
          </cell>
        </row>
        <row r="174">
          <cell r="A174">
            <v>0</v>
          </cell>
        </row>
        <row r="175">
          <cell r="A175">
            <v>0</v>
          </cell>
        </row>
        <row r="176">
          <cell r="A176">
            <v>0</v>
          </cell>
        </row>
        <row r="177">
          <cell r="A177">
            <v>0</v>
          </cell>
        </row>
        <row r="178">
          <cell r="A178">
            <v>0</v>
          </cell>
        </row>
        <row r="179">
          <cell r="A179">
            <v>0</v>
          </cell>
        </row>
        <row r="180">
          <cell r="A180">
            <v>0</v>
          </cell>
        </row>
        <row r="181">
          <cell r="A181">
            <v>0</v>
          </cell>
        </row>
        <row r="182">
          <cell r="A182">
            <v>0</v>
          </cell>
        </row>
        <row r="183">
          <cell r="A183">
            <v>0</v>
          </cell>
        </row>
        <row r="184">
          <cell r="A184">
            <v>0</v>
          </cell>
        </row>
        <row r="185">
          <cell r="A185">
            <v>0</v>
          </cell>
        </row>
        <row r="186">
          <cell r="A186">
            <v>0</v>
          </cell>
        </row>
        <row r="187">
          <cell r="A187">
            <v>0</v>
          </cell>
        </row>
        <row r="188">
          <cell r="A188">
            <v>0</v>
          </cell>
        </row>
        <row r="189">
          <cell r="A189">
            <v>0</v>
          </cell>
        </row>
        <row r="190">
          <cell r="A190">
            <v>0</v>
          </cell>
        </row>
        <row r="191">
          <cell r="A191">
            <v>0</v>
          </cell>
        </row>
        <row r="192">
          <cell r="A192">
            <v>0</v>
          </cell>
        </row>
        <row r="193">
          <cell r="A193">
            <v>0</v>
          </cell>
        </row>
        <row r="194">
          <cell r="A194">
            <v>0</v>
          </cell>
        </row>
        <row r="195">
          <cell r="A195">
            <v>0</v>
          </cell>
        </row>
        <row r="196">
          <cell r="A196">
            <v>0</v>
          </cell>
        </row>
        <row r="197">
          <cell r="A197">
            <v>0</v>
          </cell>
        </row>
        <row r="198">
          <cell r="A198">
            <v>0</v>
          </cell>
        </row>
        <row r="199">
          <cell r="A199">
            <v>0</v>
          </cell>
        </row>
        <row r="200">
          <cell r="A200">
            <v>0</v>
          </cell>
        </row>
        <row r="201">
          <cell r="A201">
            <v>0</v>
          </cell>
        </row>
        <row r="202">
          <cell r="A202">
            <v>0</v>
          </cell>
        </row>
        <row r="203">
          <cell r="A203">
            <v>0</v>
          </cell>
        </row>
        <row r="204">
          <cell r="A204">
            <v>0</v>
          </cell>
        </row>
        <row r="205">
          <cell r="A205">
            <v>0</v>
          </cell>
        </row>
        <row r="206">
          <cell r="A206">
            <v>0</v>
          </cell>
        </row>
        <row r="207">
          <cell r="A207">
            <v>0</v>
          </cell>
        </row>
        <row r="208">
          <cell r="A208">
            <v>0</v>
          </cell>
        </row>
        <row r="209">
          <cell r="A209">
            <v>0</v>
          </cell>
        </row>
        <row r="210">
          <cell r="A210">
            <v>0</v>
          </cell>
        </row>
        <row r="211">
          <cell r="A211">
            <v>0</v>
          </cell>
        </row>
        <row r="212">
          <cell r="A212">
            <v>0</v>
          </cell>
        </row>
        <row r="213">
          <cell r="A213">
            <v>0</v>
          </cell>
        </row>
        <row r="214">
          <cell r="A214">
            <v>0</v>
          </cell>
        </row>
        <row r="215">
          <cell r="A215">
            <v>0</v>
          </cell>
        </row>
        <row r="216">
          <cell r="A216">
            <v>0</v>
          </cell>
        </row>
        <row r="217">
          <cell r="A217">
            <v>0</v>
          </cell>
        </row>
        <row r="218">
          <cell r="A218">
            <v>0</v>
          </cell>
        </row>
        <row r="219">
          <cell r="A219">
            <v>0</v>
          </cell>
        </row>
        <row r="220">
          <cell r="A220">
            <v>0</v>
          </cell>
        </row>
        <row r="221">
          <cell r="A221">
            <v>0</v>
          </cell>
        </row>
        <row r="222">
          <cell r="A222">
            <v>0</v>
          </cell>
        </row>
        <row r="223">
          <cell r="A223">
            <v>0</v>
          </cell>
        </row>
        <row r="224">
          <cell r="A224">
            <v>0</v>
          </cell>
        </row>
        <row r="225">
          <cell r="A225">
            <v>0</v>
          </cell>
        </row>
        <row r="226">
          <cell r="A226">
            <v>0</v>
          </cell>
        </row>
        <row r="227">
          <cell r="A227">
            <v>0</v>
          </cell>
        </row>
        <row r="228">
          <cell r="A228">
            <v>0</v>
          </cell>
        </row>
        <row r="229">
          <cell r="A229">
            <v>0</v>
          </cell>
        </row>
        <row r="230">
          <cell r="A230">
            <v>0</v>
          </cell>
        </row>
        <row r="231">
          <cell r="A231">
            <v>0</v>
          </cell>
        </row>
        <row r="232">
          <cell r="A232">
            <v>0</v>
          </cell>
        </row>
        <row r="233">
          <cell r="A233">
            <v>0</v>
          </cell>
        </row>
        <row r="234">
          <cell r="A234">
            <v>0</v>
          </cell>
        </row>
        <row r="235">
          <cell r="A235">
            <v>0</v>
          </cell>
        </row>
        <row r="236">
          <cell r="A236">
            <v>0</v>
          </cell>
        </row>
        <row r="237">
          <cell r="A237">
            <v>0</v>
          </cell>
        </row>
        <row r="238">
          <cell r="A238">
            <v>0</v>
          </cell>
        </row>
        <row r="239">
          <cell r="A239">
            <v>0</v>
          </cell>
        </row>
        <row r="240">
          <cell r="A240">
            <v>0</v>
          </cell>
        </row>
        <row r="241">
          <cell r="A241">
            <v>0</v>
          </cell>
        </row>
        <row r="242">
          <cell r="A242">
            <v>0</v>
          </cell>
        </row>
        <row r="243">
          <cell r="A243">
            <v>0</v>
          </cell>
        </row>
        <row r="244">
          <cell r="A244">
            <v>0</v>
          </cell>
        </row>
        <row r="245">
          <cell r="A245">
            <v>0</v>
          </cell>
        </row>
        <row r="246">
          <cell r="A246">
            <v>0</v>
          </cell>
        </row>
        <row r="247">
          <cell r="A247">
            <v>0</v>
          </cell>
        </row>
        <row r="248">
          <cell r="A248">
            <v>0</v>
          </cell>
        </row>
        <row r="249">
          <cell r="A249">
            <v>0</v>
          </cell>
        </row>
        <row r="250">
          <cell r="A250">
            <v>0</v>
          </cell>
        </row>
        <row r="251">
          <cell r="A251">
            <v>0</v>
          </cell>
        </row>
        <row r="252">
          <cell r="A252">
            <v>0</v>
          </cell>
        </row>
        <row r="253">
          <cell r="A253">
            <v>0</v>
          </cell>
        </row>
        <row r="254">
          <cell r="A254">
            <v>0</v>
          </cell>
        </row>
        <row r="255">
          <cell r="A255">
            <v>0</v>
          </cell>
        </row>
        <row r="256">
          <cell r="A256">
            <v>0</v>
          </cell>
        </row>
        <row r="257">
          <cell r="A257">
            <v>0</v>
          </cell>
        </row>
        <row r="258">
          <cell r="A258">
            <v>0</v>
          </cell>
        </row>
        <row r="259">
          <cell r="A259">
            <v>0</v>
          </cell>
        </row>
        <row r="260">
          <cell r="A260">
            <v>0</v>
          </cell>
        </row>
        <row r="261">
          <cell r="A261">
            <v>0</v>
          </cell>
        </row>
        <row r="262">
          <cell r="A262">
            <v>0</v>
          </cell>
        </row>
        <row r="263">
          <cell r="A263">
            <v>0</v>
          </cell>
        </row>
        <row r="264">
          <cell r="A264">
            <v>0</v>
          </cell>
        </row>
        <row r="265">
          <cell r="A265">
            <v>0</v>
          </cell>
        </row>
        <row r="266">
          <cell r="A266">
            <v>0</v>
          </cell>
        </row>
        <row r="267">
          <cell r="A267">
            <v>0</v>
          </cell>
        </row>
        <row r="268">
          <cell r="A268">
            <v>0</v>
          </cell>
        </row>
        <row r="269">
          <cell r="A269">
            <v>0</v>
          </cell>
        </row>
        <row r="270">
          <cell r="A270">
            <v>0</v>
          </cell>
        </row>
        <row r="271">
          <cell r="A271">
            <v>0</v>
          </cell>
        </row>
        <row r="272">
          <cell r="A272">
            <v>0</v>
          </cell>
        </row>
        <row r="273">
          <cell r="A273">
            <v>0</v>
          </cell>
        </row>
        <row r="274">
          <cell r="A274">
            <v>0</v>
          </cell>
        </row>
        <row r="275">
          <cell r="A275">
            <v>0</v>
          </cell>
        </row>
        <row r="276">
          <cell r="A276">
            <v>0</v>
          </cell>
        </row>
        <row r="277">
          <cell r="A277">
            <v>0</v>
          </cell>
        </row>
        <row r="278">
          <cell r="A278">
            <v>0</v>
          </cell>
        </row>
        <row r="279">
          <cell r="A279">
            <v>0</v>
          </cell>
        </row>
        <row r="280">
          <cell r="A280">
            <v>0</v>
          </cell>
        </row>
        <row r="281">
          <cell r="A281">
            <v>0</v>
          </cell>
        </row>
        <row r="282">
          <cell r="A282">
            <v>0</v>
          </cell>
        </row>
        <row r="283">
          <cell r="A283">
            <v>0</v>
          </cell>
        </row>
        <row r="284">
          <cell r="A284">
            <v>0</v>
          </cell>
        </row>
        <row r="285">
          <cell r="A285">
            <v>0</v>
          </cell>
        </row>
        <row r="286">
          <cell r="A286">
            <v>0</v>
          </cell>
        </row>
        <row r="287">
          <cell r="A287">
            <v>0</v>
          </cell>
        </row>
        <row r="288">
          <cell r="A288">
            <v>0</v>
          </cell>
        </row>
        <row r="289">
          <cell r="A289">
            <v>0</v>
          </cell>
        </row>
        <row r="290">
          <cell r="A290">
            <v>0</v>
          </cell>
        </row>
        <row r="291">
          <cell r="A291">
            <v>0</v>
          </cell>
        </row>
        <row r="292">
          <cell r="A292">
            <v>0</v>
          </cell>
        </row>
        <row r="293">
          <cell r="A293">
            <v>0</v>
          </cell>
        </row>
        <row r="294">
          <cell r="A294">
            <v>0</v>
          </cell>
        </row>
        <row r="295">
          <cell r="A295">
            <v>0</v>
          </cell>
        </row>
        <row r="296">
          <cell r="A296">
            <v>0</v>
          </cell>
        </row>
        <row r="297">
          <cell r="A297">
            <v>0</v>
          </cell>
        </row>
        <row r="298">
          <cell r="A298">
            <v>0</v>
          </cell>
        </row>
        <row r="299">
          <cell r="A299">
            <v>0</v>
          </cell>
        </row>
        <row r="300">
          <cell r="A300">
            <v>0</v>
          </cell>
        </row>
        <row r="301">
          <cell r="A301">
            <v>0</v>
          </cell>
        </row>
        <row r="302">
          <cell r="A302">
            <v>0</v>
          </cell>
        </row>
        <row r="303">
          <cell r="A303">
            <v>0</v>
          </cell>
        </row>
        <row r="304">
          <cell r="A304">
            <v>0</v>
          </cell>
        </row>
        <row r="305">
          <cell r="A305">
            <v>0</v>
          </cell>
        </row>
        <row r="306">
          <cell r="A306">
            <v>0</v>
          </cell>
        </row>
        <row r="307">
          <cell r="A307">
            <v>0</v>
          </cell>
        </row>
        <row r="308">
          <cell r="A308">
            <v>0</v>
          </cell>
        </row>
        <row r="309">
          <cell r="A309">
            <v>0</v>
          </cell>
        </row>
        <row r="310">
          <cell r="A310">
            <v>0</v>
          </cell>
        </row>
        <row r="311">
          <cell r="A311">
            <v>0</v>
          </cell>
        </row>
        <row r="312">
          <cell r="A312">
            <v>0</v>
          </cell>
        </row>
        <row r="313">
          <cell r="A313">
            <v>0</v>
          </cell>
        </row>
        <row r="314">
          <cell r="A314">
            <v>0</v>
          </cell>
        </row>
        <row r="315">
          <cell r="A315">
            <v>0</v>
          </cell>
        </row>
        <row r="316">
          <cell r="A316">
            <v>0</v>
          </cell>
        </row>
        <row r="317">
          <cell r="A317">
            <v>0</v>
          </cell>
        </row>
        <row r="318">
          <cell r="A318">
            <v>0</v>
          </cell>
        </row>
        <row r="319">
          <cell r="A319">
            <v>0</v>
          </cell>
        </row>
        <row r="320">
          <cell r="A320">
            <v>0</v>
          </cell>
        </row>
        <row r="321">
          <cell r="A321">
            <v>0</v>
          </cell>
        </row>
        <row r="322">
          <cell r="A322">
            <v>0</v>
          </cell>
        </row>
        <row r="323">
          <cell r="A323">
            <v>0</v>
          </cell>
        </row>
        <row r="324">
          <cell r="A324">
            <v>0</v>
          </cell>
        </row>
        <row r="325">
          <cell r="A325">
            <v>0</v>
          </cell>
        </row>
        <row r="326">
          <cell r="A326">
            <v>0</v>
          </cell>
        </row>
        <row r="327">
          <cell r="A327">
            <v>0</v>
          </cell>
        </row>
        <row r="328">
          <cell r="A328">
            <v>0</v>
          </cell>
        </row>
        <row r="329">
          <cell r="A329">
            <v>0</v>
          </cell>
        </row>
        <row r="330">
          <cell r="A330">
            <v>0</v>
          </cell>
        </row>
        <row r="331">
          <cell r="A331">
            <v>0</v>
          </cell>
        </row>
        <row r="332">
          <cell r="A332">
            <v>0</v>
          </cell>
        </row>
        <row r="333">
          <cell r="A333">
            <v>0</v>
          </cell>
        </row>
        <row r="334">
          <cell r="A334">
            <v>0</v>
          </cell>
        </row>
        <row r="335">
          <cell r="A335">
            <v>0</v>
          </cell>
        </row>
        <row r="336">
          <cell r="A336">
            <v>0</v>
          </cell>
        </row>
        <row r="337">
          <cell r="A337">
            <v>0</v>
          </cell>
        </row>
        <row r="338">
          <cell r="A338">
            <v>0</v>
          </cell>
        </row>
        <row r="339">
          <cell r="A339">
            <v>0</v>
          </cell>
        </row>
        <row r="340">
          <cell r="A340">
            <v>0</v>
          </cell>
        </row>
        <row r="341">
          <cell r="A341">
            <v>0</v>
          </cell>
        </row>
        <row r="342">
          <cell r="A342">
            <v>0</v>
          </cell>
        </row>
        <row r="343">
          <cell r="A343">
            <v>0</v>
          </cell>
        </row>
        <row r="344">
          <cell r="A344">
            <v>0</v>
          </cell>
        </row>
        <row r="345">
          <cell r="A345">
            <v>0</v>
          </cell>
        </row>
        <row r="346">
          <cell r="A346">
            <v>0</v>
          </cell>
        </row>
        <row r="347">
          <cell r="A347">
            <v>0</v>
          </cell>
        </row>
        <row r="348">
          <cell r="A348">
            <v>0</v>
          </cell>
        </row>
        <row r="349">
          <cell r="A349">
            <v>0</v>
          </cell>
        </row>
        <row r="350">
          <cell r="A350">
            <v>0</v>
          </cell>
        </row>
        <row r="351">
          <cell r="A351">
            <v>0</v>
          </cell>
        </row>
        <row r="352">
          <cell r="A352">
            <v>0</v>
          </cell>
        </row>
        <row r="353">
          <cell r="A353">
            <v>0</v>
          </cell>
        </row>
        <row r="354">
          <cell r="A354">
            <v>0</v>
          </cell>
        </row>
        <row r="355">
          <cell r="A355">
            <v>0</v>
          </cell>
        </row>
        <row r="356">
          <cell r="A356">
            <v>0</v>
          </cell>
        </row>
        <row r="357">
          <cell r="A357">
            <v>0</v>
          </cell>
        </row>
        <row r="358">
          <cell r="A358">
            <v>0</v>
          </cell>
        </row>
        <row r="359">
          <cell r="A359">
            <v>0</v>
          </cell>
        </row>
        <row r="360">
          <cell r="A360">
            <v>0</v>
          </cell>
        </row>
        <row r="361">
          <cell r="A361">
            <v>0</v>
          </cell>
        </row>
        <row r="362">
          <cell r="A362">
            <v>0</v>
          </cell>
        </row>
        <row r="363">
          <cell r="A363">
            <v>0</v>
          </cell>
        </row>
        <row r="364">
          <cell r="A364">
            <v>0</v>
          </cell>
        </row>
        <row r="365">
          <cell r="A365">
            <v>0</v>
          </cell>
        </row>
        <row r="366">
          <cell r="A366">
            <v>0</v>
          </cell>
        </row>
        <row r="367">
          <cell r="A367">
            <v>0</v>
          </cell>
        </row>
        <row r="368">
          <cell r="A368">
            <v>0</v>
          </cell>
        </row>
        <row r="369">
          <cell r="A369">
            <v>0</v>
          </cell>
        </row>
        <row r="370">
          <cell r="A370">
            <v>0</v>
          </cell>
        </row>
        <row r="371">
          <cell r="A371">
            <v>0</v>
          </cell>
        </row>
        <row r="372">
          <cell r="A372">
            <v>0</v>
          </cell>
        </row>
        <row r="373">
          <cell r="A373">
            <v>0</v>
          </cell>
        </row>
        <row r="374">
          <cell r="A374">
            <v>0</v>
          </cell>
        </row>
        <row r="375">
          <cell r="A375">
            <v>0</v>
          </cell>
        </row>
        <row r="376">
          <cell r="A376">
            <v>0</v>
          </cell>
        </row>
        <row r="377">
          <cell r="A377">
            <v>0</v>
          </cell>
        </row>
        <row r="378">
          <cell r="A378">
            <v>0</v>
          </cell>
        </row>
        <row r="379">
          <cell r="A379">
            <v>0</v>
          </cell>
        </row>
        <row r="380">
          <cell r="A380">
            <v>0</v>
          </cell>
        </row>
        <row r="381">
          <cell r="A381">
            <v>0</v>
          </cell>
        </row>
        <row r="382">
          <cell r="A382">
            <v>0</v>
          </cell>
        </row>
        <row r="383">
          <cell r="A383">
            <v>0</v>
          </cell>
        </row>
        <row r="384">
          <cell r="A384">
            <v>0</v>
          </cell>
        </row>
        <row r="385">
          <cell r="A385">
            <v>0</v>
          </cell>
        </row>
        <row r="386">
          <cell r="A386">
            <v>0</v>
          </cell>
        </row>
        <row r="387">
          <cell r="A387">
            <v>0</v>
          </cell>
        </row>
        <row r="388">
          <cell r="A388">
            <v>0</v>
          </cell>
        </row>
        <row r="389">
          <cell r="A389">
            <v>0</v>
          </cell>
        </row>
        <row r="390">
          <cell r="A390">
            <v>0</v>
          </cell>
        </row>
        <row r="391">
          <cell r="A391">
            <v>0</v>
          </cell>
        </row>
        <row r="392">
          <cell r="A392">
            <v>0</v>
          </cell>
        </row>
        <row r="393">
          <cell r="A393">
            <v>0</v>
          </cell>
        </row>
        <row r="394">
          <cell r="A394">
            <v>0</v>
          </cell>
        </row>
        <row r="395">
          <cell r="A395">
            <v>0</v>
          </cell>
        </row>
        <row r="396">
          <cell r="A396">
            <v>0</v>
          </cell>
        </row>
        <row r="397">
          <cell r="A397">
            <v>0</v>
          </cell>
        </row>
        <row r="398">
          <cell r="A398">
            <v>0</v>
          </cell>
        </row>
        <row r="399">
          <cell r="A399">
            <v>0</v>
          </cell>
        </row>
        <row r="400">
          <cell r="A400">
            <v>0</v>
          </cell>
        </row>
        <row r="401">
          <cell r="A401">
            <v>0</v>
          </cell>
        </row>
        <row r="402">
          <cell r="A402">
            <v>0</v>
          </cell>
        </row>
        <row r="403">
          <cell r="A403">
            <v>0</v>
          </cell>
        </row>
        <row r="404">
          <cell r="A404">
            <v>0</v>
          </cell>
        </row>
        <row r="405">
          <cell r="A405">
            <v>0</v>
          </cell>
        </row>
        <row r="406">
          <cell r="A406">
            <v>0</v>
          </cell>
        </row>
        <row r="407">
          <cell r="A407">
            <v>0</v>
          </cell>
        </row>
        <row r="408">
          <cell r="A408">
            <v>0</v>
          </cell>
        </row>
        <row r="409">
          <cell r="A409">
            <v>0</v>
          </cell>
        </row>
        <row r="410">
          <cell r="A410">
            <v>0</v>
          </cell>
        </row>
        <row r="411">
          <cell r="A411">
            <v>0</v>
          </cell>
        </row>
        <row r="412">
          <cell r="A412">
            <v>0</v>
          </cell>
        </row>
        <row r="413">
          <cell r="A413">
            <v>0</v>
          </cell>
        </row>
        <row r="414">
          <cell r="A414">
            <v>0</v>
          </cell>
        </row>
        <row r="415">
          <cell r="A415">
            <v>0</v>
          </cell>
        </row>
        <row r="416">
          <cell r="A416">
            <v>0</v>
          </cell>
        </row>
        <row r="417">
          <cell r="A417">
            <v>0</v>
          </cell>
        </row>
        <row r="418">
          <cell r="A418">
            <v>0</v>
          </cell>
        </row>
        <row r="419">
          <cell r="A419">
            <v>0</v>
          </cell>
        </row>
        <row r="420">
          <cell r="A420">
            <v>0</v>
          </cell>
        </row>
        <row r="421">
          <cell r="A421">
            <v>0</v>
          </cell>
        </row>
        <row r="422">
          <cell r="A422">
            <v>0</v>
          </cell>
        </row>
        <row r="423">
          <cell r="A423">
            <v>0</v>
          </cell>
        </row>
        <row r="424">
          <cell r="A424">
            <v>0</v>
          </cell>
        </row>
        <row r="425">
          <cell r="A425">
            <v>0</v>
          </cell>
        </row>
        <row r="426">
          <cell r="A426">
            <v>0</v>
          </cell>
        </row>
        <row r="427">
          <cell r="A427">
            <v>0</v>
          </cell>
        </row>
        <row r="428">
          <cell r="A428">
            <v>0</v>
          </cell>
        </row>
        <row r="429">
          <cell r="A429">
            <v>0</v>
          </cell>
        </row>
        <row r="430">
          <cell r="A430">
            <v>0</v>
          </cell>
        </row>
        <row r="431">
          <cell r="A431">
            <v>0</v>
          </cell>
        </row>
        <row r="432">
          <cell r="A432">
            <v>0</v>
          </cell>
        </row>
        <row r="433">
          <cell r="A433">
            <v>0</v>
          </cell>
        </row>
        <row r="434">
          <cell r="A434">
            <v>0</v>
          </cell>
        </row>
        <row r="435">
          <cell r="A435">
            <v>0</v>
          </cell>
        </row>
        <row r="436">
          <cell r="A436">
            <v>0</v>
          </cell>
        </row>
        <row r="437">
          <cell r="A437">
            <v>0</v>
          </cell>
        </row>
        <row r="438">
          <cell r="A438">
            <v>0</v>
          </cell>
        </row>
        <row r="439">
          <cell r="A439">
            <v>0</v>
          </cell>
        </row>
        <row r="440">
          <cell r="A440">
            <v>0</v>
          </cell>
        </row>
        <row r="441">
          <cell r="A441">
            <v>0</v>
          </cell>
        </row>
        <row r="442">
          <cell r="A442">
            <v>0</v>
          </cell>
        </row>
        <row r="443">
          <cell r="A443">
            <v>0</v>
          </cell>
        </row>
        <row r="444">
          <cell r="A444">
            <v>0</v>
          </cell>
        </row>
        <row r="445">
          <cell r="A445">
            <v>0</v>
          </cell>
        </row>
        <row r="446">
          <cell r="A446">
            <v>0</v>
          </cell>
        </row>
        <row r="447">
          <cell r="A447">
            <v>0</v>
          </cell>
        </row>
        <row r="448">
          <cell r="A448">
            <v>0</v>
          </cell>
        </row>
        <row r="449">
          <cell r="A449">
            <v>0</v>
          </cell>
        </row>
        <row r="450">
          <cell r="A450">
            <v>0</v>
          </cell>
        </row>
        <row r="451">
          <cell r="A451">
            <v>0</v>
          </cell>
        </row>
        <row r="452">
          <cell r="A452">
            <v>0</v>
          </cell>
        </row>
        <row r="453">
          <cell r="A453">
            <v>0</v>
          </cell>
        </row>
        <row r="454">
          <cell r="A454">
            <v>0</v>
          </cell>
        </row>
        <row r="455">
          <cell r="A455">
            <v>0</v>
          </cell>
        </row>
        <row r="456">
          <cell r="A456">
            <v>0</v>
          </cell>
        </row>
        <row r="457">
          <cell r="A457">
            <v>0</v>
          </cell>
        </row>
        <row r="458">
          <cell r="A458">
            <v>0</v>
          </cell>
        </row>
        <row r="459">
          <cell r="A459">
            <v>0</v>
          </cell>
        </row>
        <row r="460">
          <cell r="A460">
            <v>0</v>
          </cell>
        </row>
        <row r="461">
          <cell r="A461">
            <v>0</v>
          </cell>
        </row>
        <row r="462">
          <cell r="A462">
            <v>0</v>
          </cell>
        </row>
        <row r="463">
          <cell r="A463">
            <v>0</v>
          </cell>
        </row>
        <row r="464">
          <cell r="A464">
            <v>0</v>
          </cell>
        </row>
        <row r="465">
          <cell r="A465">
            <v>0</v>
          </cell>
        </row>
        <row r="466">
          <cell r="A466">
            <v>0</v>
          </cell>
        </row>
        <row r="467">
          <cell r="A467">
            <v>0</v>
          </cell>
        </row>
        <row r="468">
          <cell r="A468">
            <v>0</v>
          </cell>
        </row>
        <row r="469">
          <cell r="A469">
            <v>0</v>
          </cell>
        </row>
        <row r="470">
          <cell r="A470">
            <v>0</v>
          </cell>
        </row>
        <row r="471">
          <cell r="A471">
            <v>0</v>
          </cell>
        </row>
        <row r="472">
          <cell r="A472">
            <v>0</v>
          </cell>
        </row>
        <row r="473">
          <cell r="A473">
            <v>0</v>
          </cell>
        </row>
        <row r="474">
          <cell r="A474">
            <v>0</v>
          </cell>
        </row>
        <row r="475">
          <cell r="A475">
            <v>0</v>
          </cell>
        </row>
        <row r="476">
          <cell r="A476">
            <v>0</v>
          </cell>
        </row>
        <row r="477">
          <cell r="A477">
            <v>0</v>
          </cell>
        </row>
        <row r="478">
          <cell r="A478">
            <v>0</v>
          </cell>
        </row>
        <row r="479">
          <cell r="A479">
            <v>0</v>
          </cell>
        </row>
        <row r="480">
          <cell r="A480">
            <v>0</v>
          </cell>
        </row>
        <row r="481">
          <cell r="A481">
            <v>0</v>
          </cell>
        </row>
        <row r="482">
          <cell r="A482">
            <v>0</v>
          </cell>
        </row>
        <row r="483">
          <cell r="A483">
            <v>0</v>
          </cell>
        </row>
        <row r="484">
          <cell r="A484">
            <v>0</v>
          </cell>
        </row>
        <row r="485">
          <cell r="A485">
            <v>0</v>
          </cell>
        </row>
        <row r="486">
          <cell r="A486">
            <v>0</v>
          </cell>
        </row>
        <row r="487">
          <cell r="A487">
            <v>0</v>
          </cell>
        </row>
        <row r="488">
          <cell r="A488">
            <v>0</v>
          </cell>
        </row>
        <row r="489">
          <cell r="A489">
            <v>0</v>
          </cell>
        </row>
        <row r="490">
          <cell r="A490">
            <v>0</v>
          </cell>
        </row>
        <row r="491">
          <cell r="A491">
            <v>0</v>
          </cell>
        </row>
        <row r="492">
          <cell r="A492">
            <v>0</v>
          </cell>
        </row>
        <row r="493">
          <cell r="A493">
            <v>0</v>
          </cell>
        </row>
        <row r="494">
          <cell r="A494">
            <v>0</v>
          </cell>
        </row>
        <row r="495">
          <cell r="A495">
            <v>0</v>
          </cell>
        </row>
        <row r="496">
          <cell r="A496">
            <v>0</v>
          </cell>
        </row>
        <row r="497">
          <cell r="A497">
            <v>0</v>
          </cell>
        </row>
        <row r="498">
          <cell r="A498">
            <v>0</v>
          </cell>
        </row>
        <row r="499">
          <cell r="A499">
            <v>0</v>
          </cell>
        </row>
        <row r="500">
          <cell r="A500">
            <v>0</v>
          </cell>
        </row>
        <row r="501">
          <cell r="A501">
            <v>0</v>
          </cell>
        </row>
        <row r="502">
          <cell r="A502">
            <v>0</v>
          </cell>
        </row>
        <row r="503">
          <cell r="A503">
            <v>0</v>
          </cell>
        </row>
        <row r="504">
          <cell r="A504">
            <v>0</v>
          </cell>
        </row>
        <row r="505">
          <cell r="A505">
            <v>0</v>
          </cell>
        </row>
        <row r="506">
          <cell r="A506">
            <v>0</v>
          </cell>
        </row>
        <row r="507">
          <cell r="A507">
            <v>0</v>
          </cell>
        </row>
        <row r="508">
          <cell r="A508">
            <v>0</v>
          </cell>
        </row>
        <row r="509">
          <cell r="A509">
            <v>0</v>
          </cell>
        </row>
        <row r="510">
          <cell r="A510">
            <v>0</v>
          </cell>
        </row>
        <row r="511">
          <cell r="A511">
            <v>0</v>
          </cell>
        </row>
        <row r="512">
          <cell r="A512">
            <v>0</v>
          </cell>
        </row>
        <row r="513">
          <cell r="A513">
            <v>0</v>
          </cell>
        </row>
        <row r="514">
          <cell r="A514">
            <v>0</v>
          </cell>
        </row>
        <row r="515">
          <cell r="A515">
            <v>0</v>
          </cell>
        </row>
        <row r="516">
          <cell r="A516">
            <v>0</v>
          </cell>
        </row>
        <row r="517">
          <cell r="A517">
            <v>0</v>
          </cell>
        </row>
        <row r="518">
          <cell r="A518">
            <v>0</v>
          </cell>
        </row>
        <row r="519">
          <cell r="A519">
            <v>0</v>
          </cell>
        </row>
        <row r="520">
          <cell r="A520">
            <v>0</v>
          </cell>
        </row>
        <row r="521">
          <cell r="A521">
            <v>0</v>
          </cell>
        </row>
        <row r="522">
          <cell r="A522">
            <v>0</v>
          </cell>
        </row>
        <row r="523">
          <cell r="A523">
            <v>0</v>
          </cell>
        </row>
        <row r="524">
          <cell r="A524">
            <v>0</v>
          </cell>
        </row>
        <row r="525">
          <cell r="A525">
            <v>0</v>
          </cell>
        </row>
        <row r="526">
          <cell r="A526">
            <v>0</v>
          </cell>
        </row>
        <row r="527">
          <cell r="A527">
            <v>0</v>
          </cell>
        </row>
        <row r="528">
          <cell r="A528">
            <v>0</v>
          </cell>
        </row>
        <row r="529">
          <cell r="A529">
            <v>0</v>
          </cell>
        </row>
        <row r="530">
          <cell r="A530">
            <v>0</v>
          </cell>
        </row>
        <row r="531">
          <cell r="A531">
            <v>0</v>
          </cell>
        </row>
        <row r="532">
          <cell r="A532">
            <v>0</v>
          </cell>
        </row>
        <row r="533">
          <cell r="A533">
            <v>0</v>
          </cell>
        </row>
        <row r="534">
          <cell r="A534">
            <v>0</v>
          </cell>
        </row>
        <row r="535">
          <cell r="A535">
            <v>0</v>
          </cell>
        </row>
        <row r="536">
          <cell r="A536">
            <v>0</v>
          </cell>
        </row>
        <row r="537">
          <cell r="A537">
            <v>0</v>
          </cell>
        </row>
        <row r="538">
          <cell r="A538">
            <v>0</v>
          </cell>
        </row>
        <row r="539">
          <cell r="A539">
            <v>0</v>
          </cell>
        </row>
        <row r="540">
          <cell r="A540">
            <v>0</v>
          </cell>
        </row>
        <row r="541">
          <cell r="A541">
            <v>0</v>
          </cell>
        </row>
        <row r="542">
          <cell r="A542">
            <v>0</v>
          </cell>
        </row>
        <row r="543">
          <cell r="A543">
            <v>0</v>
          </cell>
        </row>
        <row r="544">
          <cell r="A544">
            <v>0</v>
          </cell>
        </row>
        <row r="545">
          <cell r="A545">
            <v>0</v>
          </cell>
        </row>
        <row r="546">
          <cell r="A546">
            <v>0</v>
          </cell>
        </row>
        <row r="547">
          <cell r="A547">
            <v>0</v>
          </cell>
        </row>
        <row r="548">
          <cell r="A548">
            <v>0</v>
          </cell>
        </row>
      </sheetData>
      <sheetData sheetId="3" refreshError="1">
        <row r="5">
          <cell r="A5" t="str">
            <v>Kab. Pasangkayu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0</v>
          </cell>
        </row>
        <row r="10">
          <cell r="A10">
            <v>0</v>
          </cell>
        </row>
        <row r="11">
          <cell r="A11">
            <v>0</v>
          </cell>
        </row>
        <row r="12">
          <cell r="A12">
            <v>0</v>
          </cell>
        </row>
        <row r="13">
          <cell r="A13">
            <v>0</v>
          </cell>
        </row>
        <row r="14">
          <cell r="A14">
            <v>0</v>
          </cell>
        </row>
        <row r="15">
          <cell r="A15">
            <v>0</v>
          </cell>
        </row>
        <row r="16">
          <cell r="A16">
            <v>0</v>
          </cell>
        </row>
        <row r="17">
          <cell r="A17">
            <v>0</v>
          </cell>
        </row>
        <row r="18">
          <cell r="A18">
            <v>0</v>
          </cell>
        </row>
        <row r="19">
          <cell r="A19">
            <v>0</v>
          </cell>
        </row>
        <row r="20">
          <cell r="A20">
            <v>0</v>
          </cell>
        </row>
        <row r="21">
          <cell r="A21">
            <v>0</v>
          </cell>
        </row>
        <row r="22">
          <cell r="A22">
            <v>0</v>
          </cell>
        </row>
        <row r="23">
          <cell r="A23">
            <v>0</v>
          </cell>
        </row>
        <row r="24">
          <cell r="A24">
            <v>0</v>
          </cell>
        </row>
        <row r="25">
          <cell r="A25">
            <v>0</v>
          </cell>
        </row>
        <row r="26">
          <cell r="A26">
            <v>0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>
            <v>0</v>
          </cell>
        </row>
        <row r="32">
          <cell r="A32">
            <v>0</v>
          </cell>
        </row>
        <row r="33">
          <cell r="A33">
            <v>0</v>
          </cell>
        </row>
        <row r="34">
          <cell r="A34">
            <v>0</v>
          </cell>
        </row>
        <row r="35">
          <cell r="A35">
            <v>0</v>
          </cell>
        </row>
        <row r="36">
          <cell r="A36">
            <v>0</v>
          </cell>
        </row>
        <row r="37">
          <cell r="A37">
            <v>0</v>
          </cell>
        </row>
        <row r="38">
          <cell r="A38">
            <v>0</v>
          </cell>
        </row>
        <row r="39">
          <cell r="A39">
            <v>0</v>
          </cell>
        </row>
        <row r="40">
          <cell r="A40">
            <v>0</v>
          </cell>
        </row>
        <row r="41">
          <cell r="A41">
            <v>0</v>
          </cell>
        </row>
        <row r="42">
          <cell r="A42">
            <v>0</v>
          </cell>
        </row>
        <row r="43">
          <cell r="A43">
            <v>0</v>
          </cell>
        </row>
        <row r="44">
          <cell r="A44">
            <v>0</v>
          </cell>
        </row>
        <row r="45">
          <cell r="A45">
            <v>0</v>
          </cell>
        </row>
        <row r="46">
          <cell r="A46">
            <v>0</v>
          </cell>
        </row>
        <row r="47">
          <cell r="A47">
            <v>0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>
            <v>0</v>
          </cell>
        </row>
        <row r="60">
          <cell r="A60">
            <v>0</v>
          </cell>
        </row>
        <row r="61">
          <cell r="A61">
            <v>0</v>
          </cell>
        </row>
        <row r="62">
          <cell r="A62">
            <v>0</v>
          </cell>
        </row>
        <row r="63">
          <cell r="A63">
            <v>0</v>
          </cell>
        </row>
        <row r="64">
          <cell r="A64">
            <v>0</v>
          </cell>
        </row>
        <row r="65">
          <cell r="A65">
            <v>0</v>
          </cell>
        </row>
        <row r="66">
          <cell r="A66">
            <v>0</v>
          </cell>
        </row>
        <row r="67">
          <cell r="A67">
            <v>0</v>
          </cell>
        </row>
        <row r="68">
          <cell r="A68">
            <v>0</v>
          </cell>
        </row>
        <row r="69">
          <cell r="A69">
            <v>0</v>
          </cell>
        </row>
        <row r="70">
          <cell r="A70">
            <v>0</v>
          </cell>
        </row>
        <row r="71">
          <cell r="A71">
            <v>0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>
            <v>0</v>
          </cell>
        </row>
        <row r="88">
          <cell r="A88">
            <v>0</v>
          </cell>
        </row>
        <row r="89">
          <cell r="A89">
            <v>0</v>
          </cell>
        </row>
        <row r="90">
          <cell r="A90">
            <v>0</v>
          </cell>
        </row>
        <row r="91">
          <cell r="A91">
            <v>0</v>
          </cell>
        </row>
        <row r="92">
          <cell r="A92">
            <v>0</v>
          </cell>
        </row>
        <row r="93">
          <cell r="A93">
            <v>0</v>
          </cell>
        </row>
        <row r="94">
          <cell r="A94">
            <v>0</v>
          </cell>
        </row>
        <row r="95">
          <cell r="A95">
            <v>0</v>
          </cell>
        </row>
        <row r="96">
          <cell r="A96">
            <v>0</v>
          </cell>
        </row>
        <row r="97">
          <cell r="A97">
            <v>0</v>
          </cell>
        </row>
        <row r="98">
          <cell r="A98">
            <v>0</v>
          </cell>
        </row>
        <row r="99">
          <cell r="A99">
            <v>0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  <row r="117">
          <cell r="A117">
            <v>0</v>
          </cell>
        </row>
        <row r="118">
          <cell r="A118">
            <v>0</v>
          </cell>
        </row>
        <row r="119">
          <cell r="A119">
            <v>0</v>
          </cell>
        </row>
        <row r="120">
          <cell r="A120">
            <v>0</v>
          </cell>
        </row>
        <row r="121">
          <cell r="A121">
            <v>0</v>
          </cell>
        </row>
        <row r="122">
          <cell r="A122">
            <v>0</v>
          </cell>
        </row>
        <row r="123">
          <cell r="A123">
            <v>0</v>
          </cell>
        </row>
        <row r="124">
          <cell r="A124">
            <v>0</v>
          </cell>
        </row>
        <row r="125">
          <cell r="A125">
            <v>0</v>
          </cell>
        </row>
        <row r="126">
          <cell r="A126">
            <v>0</v>
          </cell>
        </row>
        <row r="127">
          <cell r="A127">
            <v>0</v>
          </cell>
        </row>
        <row r="128">
          <cell r="A128">
            <v>0</v>
          </cell>
        </row>
        <row r="129">
          <cell r="A129">
            <v>0</v>
          </cell>
        </row>
        <row r="130">
          <cell r="A130">
            <v>0</v>
          </cell>
        </row>
        <row r="131">
          <cell r="A131">
            <v>0</v>
          </cell>
        </row>
        <row r="132">
          <cell r="A132">
            <v>0</v>
          </cell>
        </row>
        <row r="133">
          <cell r="A133">
            <v>0</v>
          </cell>
        </row>
        <row r="134">
          <cell r="A134">
            <v>0</v>
          </cell>
        </row>
        <row r="135">
          <cell r="A135">
            <v>0</v>
          </cell>
        </row>
        <row r="136">
          <cell r="A136">
            <v>0</v>
          </cell>
        </row>
        <row r="137">
          <cell r="A137">
            <v>0</v>
          </cell>
        </row>
        <row r="138">
          <cell r="A138">
            <v>0</v>
          </cell>
        </row>
        <row r="139">
          <cell r="A139">
            <v>0</v>
          </cell>
        </row>
        <row r="140">
          <cell r="A140">
            <v>0</v>
          </cell>
        </row>
        <row r="141">
          <cell r="A141">
            <v>0</v>
          </cell>
        </row>
        <row r="142">
          <cell r="A142">
            <v>0</v>
          </cell>
        </row>
        <row r="143">
          <cell r="A143">
            <v>0</v>
          </cell>
        </row>
        <row r="144">
          <cell r="A144">
            <v>0</v>
          </cell>
        </row>
        <row r="145">
          <cell r="A145">
            <v>0</v>
          </cell>
        </row>
        <row r="146">
          <cell r="A146">
            <v>0</v>
          </cell>
        </row>
        <row r="147">
          <cell r="A147">
            <v>0</v>
          </cell>
        </row>
        <row r="148">
          <cell r="A148">
            <v>0</v>
          </cell>
        </row>
        <row r="149">
          <cell r="A149">
            <v>0</v>
          </cell>
        </row>
        <row r="150">
          <cell r="A150">
            <v>0</v>
          </cell>
        </row>
        <row r="151">
          <cell r="A151">
            <v>0</v>
          </cell>
        </row>
        <row r="152">
          <cell r="A152">
            <v>0</v>
          </cell>
        </row>
        <row r="153">
          <cell r="A153">
            <v>0</v>
          </cell>
        </row>
        <row r="154">
          <cell r="A154">
            <v>0</v>
          </cell>
        </row>
        <row r="155">
          <cell r="A155">
            <v>0</v>
          </cell>
        </row>
        <row r="156">
          <cell r="A156">
            <v>0</v>
          </cell>
        </row>
        <row r="157">
          <cell r="A157">
            <v>0</v>
          </cell>
        </row>
        <row r="158">
          <cell r="A158">
            <v>0</v>
          </cell>
        </row>
        <row r="159">
          <cell r="A159">
            <v>0</v>
          </cell>
        </row>
        <row r="160">
          <cell r="A160">
            <v>0</v>
          </cell>
        </row>
        <row r="161">
          <cell r="A161">
            <v>0</v>
          </cell>
        </row>
        <row r="162">
          <cell r="A162">
            <v>0</v>
          </cell>
        </row>
        <row r="163">
          <cell r="A163">
            <v>0</v>
          </cell>
        </row>
        <row r="164">
          <cell r="A164">
            <v>0</v>
          </cell>
        </row>
        <row r="165">
          <cell r="A165">
            <v>0</v>
          </cell>
        </row>
        <row r="166">
          <cell r="A166">
            <v>0</v>
          </cell>
        </row>
        <row r="167">
          <cell r="A167">
            <v>0</v>
          </cell>
        </row>
        <row r="168">
          <cell r="A168">
            <v>0</v>
          </cell>
        </row>
        <row r="169">
          <cell r="A169">
            <v>0</v>
          </cell>
        </row>
        <row r="170">
          <cell r="A170">
            <v>0</v>
          </cell>
        </row>
        <row r="171">
          <cell r="A171">
            <v>0</v>
          </cell>
        </row>
        <row r="172">
          <cell r="A172">
            <v>0</v>
          </cell>
        </row>
        <row r="173">
          <cell r="A173">
            <v>0</v>
          </cell>
        </row>
        <row r="174">
          <cell r="A174">
            <v>0</v>
          </cell>
        </row>
        <row r="175">
          <cell r="A175">
            <v>0</v>
          </cell>
        </row>
        <row r="176">
          <cell r="A176">
            <v>0</v>
          </cell>
        </row>
        <row r="177">
          <cell r="A177">
            <v>0</v>
          </cell>
        </row>
        <row r="178">
          <cell r="A178">
            <v>0</v>
          </cell>
        </row>
        <row r="179">
          <cell r="A179">
            <v>0</v>
          </cell>
        </row>
        <row r="180">
          <cell r="A180">
            <v>0</v>
          </cell>
        </row>
        <row r="181">
          <cell r="A181">
            <v>0</v>
          </cell>
        </row>
        <row r="182">
          <cell r="A182">
            <v>0</v>
          </cell>
        </row>
        <row r="183">
          <cell r="A183">
            <v>0</v>
          </cell>
        </row>
        <row r="184">
          <cell r="A184">
            <v>0</v>
          </cell>
        </row>
        <row r="185">
          <cell r="A185">
            <v>0</v>
          </cell>
        </row>
        <row r="186">
          <cell r="A186">
            <v>0</v>
          </cell>
        </row>
        <row r="187">
          <cell r="A187">
            <v>0</v>
          </cell>
        </row>
        <row r="188">
          <cell r="A188">
            <v>0</v>
          </cell>
        </row>
        <row r="189">
          <cell r="A189">
            <v>0</v>
          </cell>
        </row>
        <row r="190">
          <cell r="A190">
            <v>0</v>
          </cell>
        </row>
        <row r="191">
          <cell r="A191">
            <v>0</v>
          </cell>
        </row>
        <row r="192">
          <cell r="A192">
            <v>0</v>
          </cell>
        </row>
        <row r="193">
          <cell r="A193">
            <v>0</v>
          </cell>
        </row>
        <row r="194">
          <cell r="A194">
            <v>0</v>
          </cell>
        </row>
        <row r="195">
          <cell r="A195">
            <v>0</v>
          </cell>
        </row>
        <row r="196">
          <cell r="A196">
            <v>0</v>
          </cell>
        </row>
        <row r="197">
          <cell r="A197">
            <v>0</v>
          </cell>
        </row>
        <row r="198">
          <cell r="A198">
            <v>0</v>
          </cell>
        </row>
        <row r="199">
          <cell r="A199">
            <v>0</v>
          </cell>
        </row>
        <row r="200">
          <cell r="A200">
            <v>0</v>
          </cell>
        </row>
        <row r="201">
          <cell r="A201">
            <v>0</v>
          </cell>
        </row>
        <row r="202">
          <cell r="A202">
            <v>0</v>
          </cell>
        </row>
        <row r="203">
          <cell r="A203">
            <v>0</v>
          </cell>
        </row>
        <row r="204">
          <cell r="A204">
            <v>0</v>
          </cell>
        </row>
        <row r="205">
          <cell r="A205">
            <v>0</v>
          </cell>
        </row>
        <row r="206">
          <cell r="A206">
            <v>0</v>
          </cell>
        </row>
        <row r="207">
          <cell r="A207">
            <v>0</v>
          </cell>
        </row>
        <row r="208">
          <cell r="A208">
            <v>0</v>
          </cell>
        </row>
        <row r="209">
          <cell r="A209">
            <v>0</v>
          </cell>
        </row>
        <row r="210">
          <cell r="A210">
            <v>0</v>
          </cell>
        </row>
        <row r="211">
          <cell r="A211">
            <v>0</v>
          </cell>
        </row>
        <row r="212">
          <cell r="A212">
            <v>0</v>
          </cell>
        </row>
        <row r="213">
          <cell r="A213">
            <v>0</v>
          </cell>
        </row>
        <row r="214">
          <cell r="A214">
            <v>0</v>
          </cell>
        </row>
        <row r="215">
          <cell r="A215">
            <v>0</v>
          </cell>
        </row>
        <row r="216">
          <cell r="A216">
            <v>0</v>
          </cell>
        </row>
        <row r="217">
          <cell r="A217">
            <v>0</v>
          </cell>
        </row>
        <row r="218">
          <cell r="A218">
            <v>0</v>
          </cell>
        </row>
        <row r="219">
          <cell r="A219">
            <v>0</v>
          </cell>
        </row>
        <row r="220">
          <cell r="A220">
            <v>0</v>
          </cell>
        </row>
        <row r="221">
          <cell r="A221">
            <v>0</v>
          </cell>
        </row>
        <row r="222">
          <cell r="A222">
            <v>0</v>
          </cell>
        </row>
        <row r="223">
          <cell r="A223">
            <v>0</v>
          </cell>
        </row>
        <row r="224">
          <cell r="A224">
            <v>0</v>
          </cell>
        </row>
        <row r="225">
          <cell r="A225">
            <v>0</v>
          </cell>
        </row>
        <row r="226">
          <cell r="A226">
            <v>0</v>
          </cell>
        </row>
        <row r="227">
          <cell r="A227">
            <v>0</v>
          </cell>
        </row>
        <row r="228">
          <cell r="A228">
            <v>0</v>
          </cell>
        </row>
        <row r="229">
          <cell r="A229">
            <v>0</v>
          </cell>
        </row>
        <row r="230">
          <cell r="A230">
            <v>0</v>
          </cell>
        </row>
        <row r="231">
          <cell r="A231">
            <v>0</v>
          </cell>
        </row>
        <row r="232">
          <cell r="A232">
            <v>0</v>
          </cell>
        </row>
        <row r="233">
          <cell r="A233">
            <v>0</v>
          </cell>
        </row>
        <row r="234">
          <cell r="A234">
            <v>0</v>
          </cell>
        </row>
        <row r="235">
          <cell r="A235">
            <v>0</v>
          </cell>
        </row>
        <row r="236">
          <cell r="A236">
            <v>0</v>
          </cell>
        </row>
        <row r="237">
          <cell r="A237">
            <v>0</v>
          </cell>
        </row>
        <row r="238">
          <cell r="A238">
            <v>0</v>
          </cell>
        </row>
        <row r="239">
          <cell r="A239">
            <v>0</v>
          </cell>
        </row>
        <row r="240">
          <cell r="A240">
            <v>0</v>
          </cell>
        </row>
        <row r="241">
          <cell r="A241">
            <v>0</v>
          </cell>
        </row>
        <row r="242">
          <cell r="A242">
            <v>0</v>
          </cell>
        </row>
        <row r="243">
          <cell r="A243">
            <v>0</v>
          </cell>
        </row>
        <row r="244">
          <cell r="A244">
            <v>0</v>
          </cell>
        </row>
        <row r="245">
          <cell r="A245">
            <v>0</v>
          </cell>
        </row>
        <row r="246">
          <cell r="A246">
            <v>0</v>
          </cell>
        </row>
        <row r="247">
          <cell r="A247">
            <v>0</v>
          </cell>
        </row>
        <row r="248">
          <cell r="A248">
            <v>0</v>
          </cell>
        </row>
        <row r="249">
          <cell r="A249">
            <v>0</v>
          </cell>
        </row>
        <row r="250">
          <cell r="A250">
            <v>0</v>
          </cell>
        </row>
        <row r="251">
          <cell r="A251">
            <v>0</v>
          </cell>
        </row>
        <row r="252">
          <cell r="A252">
            <v>0</v>
          </cell>
        </row>
        <row r="253">
          <cell r="A253">
            <v>0</v>
          </cell>
        </row>
        <row r="254">
          <cell r="A254">
            <v>0</v>
          </cell>
        </row>
        <row r="255">
          <cell r="A255">
            <v>0</v>
          </cell>
        </row>
        <row r="256">
          <cell r="A256">
            <v>0</v>
          </cell>
        </row>
        <row r="257">
          <cell r="A257">
            <v>0</v>
          </cell>
        </row>
        <row r="258">
          <cell r="A258">
            <v>0</v>
          </cell>
        </row>
        <row r="259">
          <cell r="A259">
            <v>0</v>
          </cell>
        </row>
        <row r="260">
          <cell r="A260">
            <v>0</v>
          </cell>
        </row>
        <row r="261">
          <cell r="A261">
            <v>0</v>
          </cell>
        </row>
        <row r="262">
          <cell r="A262">
            <v>0</v>
          </cell>
        </row>
        <row r="263">
          <cell r="A263">
            <v>0</v>
          </cell>
        </row>
        <row r="264">
          <cell r="A264">
            <v>0</v>
          </cell>
        </row>
        <row r="265">
          <cell r="A265">
            <v>0</v>
          </cell>
        </row>
        <row r="266">
          <cell r="A266">
            <v>0</v>
          </cell>
        </row>
        <row r="267">
          <cell r="A267">
            <v>0</v>
          </cell>
        </row>
        <row r="268">
          <cell r="A268">
            <v>0</v>
          </cell>
        </row>
        <row r="269">
          <cell r="A269">
            <v>0</v>
          </cell>
        </row>
        <row r="270">
          <cell r="A270">
            <v>0</v>
          </cell>
        </row>
        <row r="271">
          <cell r="A271">
            <v>0</v>
          </cell>
        </row>
        <row r="272">
          <cell r="A272">
            <v>0</v>
          </cell>
        </row>
        <row r="273">
          <cell r="A273">
            <v>0</v>
          </cell>
        </row>
        <row r="274">
          <cell r="A274">
            <v>0</v>
          </cell>
        </row>
        <row r="275">
          <cell r="A275">
            <v>0</v>
          </cell>
        </row>
        <row r="276">
          <cell r="A276">
            <v>0</v>
          </cell>
        </row>
        <row r="277">
          <cell r="A277">
            <v>0</v>
          </cell>
        </row>
        <row r="278">
          <cell r="A278">
            <v>0</v>
          </cell>
        </row>
        <row r="279">
          <cell r="A279">
            <v>0</v>
          </cell>
        </row>
        <row r="280">
          <cell r="A280">
            <v>0</v>
          </cell>
        </row>
        <row r="281">
          <cell r="A281">
            <v>0</v>
          </cell>
        </row>
        <row r="282">
          <cell r="A282">
            <v>0</v>
          </cell>
        </row>
        <row r="283">
          <cell r="A283">
            <v>0</v>
          </cell>
        </row>
        <row r="284">
          <cell r="A284">
            <v>0</v>
          </cell>
        </row>
        <row r="285">
          <cell r="A285">
            <v>0</v>
          </cell>
        </row>
        <row r="286">
          <cell r="A286">
            <v>0</v>
          </cell>
        </row>
        <row r="287">
          <cell r="A287">
            <v>0</v>
          </cell>
        </row>
        <row r="288">
          <cell r="A288">
            <v>0</v>
          </cell>
        </row>
        <row r="289">
          <cell r="A289">
            <v>0</v>
          </cell>
        </row>
        <row r="290">
          <cell r="A290">
            <v>0</v>
          </cell>
        </row>
        <row r="291">
          <cell r="A291">
            <v>0</v>
          </cell>
        </row>
        <row r="292">
          <cell r="A292">
            <v>0</v>
          </cell>
        </row>
        <row r="293">
          <cell r="A293">
            <v>0</v>
          </cell>
        </row>
        <row r="294">
          <cell r="A294">
            <v>0</v>
          </cell>
        </row>
        <row r="295">
          <cell r="A295">
            <v>0</v>
          </cell>
        </row>
        <row r="296">
          <cell r="A296">
            <v>0</v>
          </cell>
        </row>
        <row r="297">
          <cell r="A297">
            <v>0</v>
          </cell>
        </row>
        <row r="298">
          <cell r="A298">
            <v>0</v>
          </cell>
        </row>
        <row r="299">
          <cell r="A299">
            <v>0</v>
          </cell>
        </row>
        <row r="300">
          <cell r="A300">
            <v>0</v>
          </cell>
        </row>
        <row r="301">
          <cell r="A301">
            <v>0</v>
          </cell>
        </row>
        <row r="302">
          <cell r="A302">
            <v>0</v>
          </cell>
        </row>
        <row r="303">
          <cell r="A303">
            <v>0</v>
          </cell>
        </row>
        <row r="304">
          <cell r="A304">
            <v>0</v>
          </cell>
        </row>
        <row r="305">
          <cell r="A305">
            <v>0</v>
          </cell>
        </row>
        <row r="306">
          <cell r="A306">
            <v>0</v>
          </cell>
        </row>
        <row r="307">
          <cell r="A307">
            <v>0</v>
          </cell>
        </row>
        <row r="308">
          <cell r="A308">
            <v>0</v>
          </cell>
        </row>
        <row r="309">
          <cell r="A309">
            <v>0</v>
          </cell>
        </row>
        <row r="310">
          <cell r="A310">
            <v>0</v>
          </cell>
        </row>
        <row r="311">
          <cell r="A311">
            <v>0</v>
          </cell>
        </row>
        <row r="312">
          <cell r="A312">
            <v>0</v>
          </cell>
        </row>
        <row r="313">
          <cell r="A313">
            <v>0</v>
          </cell>
        </row>
        <row r="314">
          <cell r="A314">
            <v>0</v>
          </cell>
        </row>
        <row r="315">
          <cell r="A315">
            <v>0</v>
          </cell>
        </row>
        <row r="316">
          <cell r="A316">
            <v>0</v>
          </cell>
        </row>
        <row r="317">
          <cell r="A317">
            <v>0</v>
          </cell>
        </row>
        <row r="318">
          <cell r="A318">
            <v>0</v>
          </cell>
        </row>
        <row r="319">
          <cell r="A319">
            <v>0</v>
          </cell>
        </row>
        <row r="320">
          <cell r="A320">
            <v>0</v>
          </cell>
        </row>
        <row r="321">
          <cell r="A321">
            <v>0</v>
          </cell>
        </row>
        <row r="322">
          <cell r="A322">
            <v>0</v>
          </cell>
        </row>
        <row r="323">
          <cell r="A323">
            <v>0</v>
          </cell>
        </row>
        <row r="324">
          <cell r="A324">
            <v>0</v>
          </cell>
        </row>
        <row r="325">
          <cell r="A325">
            <v>0</v>
          </cell>
        </row>
        <row r="326">
          <cell r="A326">
            <v>0</v>
          </cell>
        </row>
        <row r="327">
          <cell r="A327">
            <v>0</v>
          </cell>
        </row>
        <row r="328">
          <cell r="A328">
            <v>0</v>
          </cell>
        </row>
        <row r="329">
          <cell r="A329">
            <v>0</v>
          </cell>
        </row>
        <row r="330">
          <cell r="A330">
            <v>0</v>
          </cell>
        </row>
        <row r="331">
          <cell r="A331">
            <v>0</v>
          </cell>
        </row>
        <row r="332">
          <cell r="A332">
            <v>0</v>
          </cell>
        </row>
        <row r="333">
          <cell r="A333">
            <v>0</v>
          </cell>
        </row>
        <row r="334">
          <cell r="A334">
            <v>0</v>
          </cell>
        </row>
        <row r="335">
          <cell r="A335">
            <v>0</v>
          </cell>
        </row>
        <row r="336">
          <cell r="A336">
            <v>0</v>
          </cell>
        </row>
        <row r="337">
          <cell r="A337">
            <v>0</v>
          </cell>
        </row>
        <row r="338">
          <cell r="A338">
            <v>0</v>
          </cell>
        </row>
        <row r="339">
          <cell r="A339">
            <v>0</v>
          </cell>
        </row>
        <row r="340">
          <cell r="A340">
            <v>0</v>
          </cell>
        </row>
        <row r="341">
          <cell r="A341">
            <v>0</v>
          </cell>
        </row>
        <row r="342">
          <cell r="A342">
            <v>0</v>
          </cell>
        </row>
        <row r="343">
          <cell r="A343">
            <v>0</v>
          </cell>
        </row>
        <row r="344">
          <cell r="A344">
            <v>0</v>
          </cell>
        </row>
        <row r="345">
          <cell r="A345">
            <v>0</v>
          </cell>
        </row>
        <row r="346">
          <cell r="A346">
            <v>0</v>
          </cell>
        </row>
        <row r="347">
          <cell r="A347">
            <v>0</v>
          </cell>
        </row>
        <row r="348">
          <cell r="A348">
            <v>0</v>
          </cell>
        </row>
        <row r="349">
          <cell r="A349">
            <v>0</v>
          </cell>
        </row>
        <row r="350">
          <cell r="A350">
            <v>0</v>
          </cell>
        </row>
        <row r="351">
          <cell r="A351">
            <v>0</v>
          </cell>
        </row>
        <row r="352">
          <cell r="A352">
            <v>0</v>
          </cell>
        </row>
        <row r="353">
          <cell r="A353">
            <v>0</v>
          </cell>
        </row>
        <row r="354">
          <cell r="A354">
            <v>0</v>
          </cell>
        </row>
        <row r="355">
          <cell r="A355">
            <v>0</v>
          </cell>
        </row>
        <row r="356">
          <cell r="A356">
            <v>0</v>
          </cell>
        </row>
        <row r="357">
          <cell r="A357">
            <v>0</v>
          </cell>
        </row>
        <row r="358">
          <cell r="A358">
            <v>0</v>
          </cell>
        </row>
        <row r="359">
          <cell r="A359">
            <v>0</v>
          </cell>
        </row>
        <row r="360">
          <cell r="A360">
            <v>0</v>
          </cell>
        </row>
        <row r="361">
          <cell r="A361">
            <v>0</v>
          </cell>
        </row>
        <row r="362">
          <cell r="A362">
            <v>0</v>
          </cell>
        </row>
        <row r="363">
          <cell r="A363">
            <v>0</v>
          </cell>
        </row>
        <row r="364">
          <cell r="A364">
            <v>0</v>
          </cell>
        </row>
        <row r="365">
          <cell r="A365">
            <v>0</v>
          </cell>
        </row>
        <row r="366">
          <cell r="A366">
            <v>0</v>
          </cell>
        </row>
        <row r="367">
          <cell r="A367">
            <v>0</v>
          </cell>
        </row>
        <row r="368">
          <cell r="A368">
            <v>0</v>
          </cell>
        </row>
        <row r="369">
          <cell r="A369">
            <v>0</v>
          </cell>
        </row>
        <row r="370">
          <cell r="A370">
            <v>0</v>
          </cell>
        </row>
        <row r="371">
          <cell r="A371">
            <v>0</v>
          </cell>
        </row>
        <row r="372">
          <cell r="A372">
            <v>0</v>
          </cell>
        </row>
        <row r="373">
          <cell r="A373">
            <v>0</v>
          </cell>
        </row>
        <row r="374">
          <cell r="A374">
            <v>0</v>
          </cell>
        </row>
        <row r="375">
          <cell r="A375">
            <v>0</v>
          </cell>
        </row>
        <row r="376">
          <cell r="A376">
            <v>0</v>
          </cell>
        </row>
        <row r="377">
          <cell r="A377">
            <v>0</v>
          </cell>
        </row>
        <row r="378">
          <cell r="A378">
            <v>0</v>
          </cell>
        </row>
        <row r="379">
          <cell r="A379">
            <v>0</v>
          </cell>
        </row>
        <row r="380">
          <cell r="A380">
            <v>0</v>
          </cell>
        </row>
        <row r="381">
          <cell r="A381">
            <v>0</v>
          </cell>
        </row>
        <row r="382">
          <cell r="A382">
            <v>0</v>
          </cell>
        </row>
        <row r="383">
          <cell r="A383">
            <v>0</v>
          </cell>
        </row>
        <row r="384">
          <cell r="A384">
            <v>0</v>
          </cell>
        </row>
        <row r="385">
          <cell r="A385">
            <v>0</v>
          </cell>
        </row>
        <row r="386">
          <cell r="A386">
            <v>0</v>
          </cell>
        </row>
        <row r="387">
          <cell r="A387">
            <v>0</v>
          </cell>
        </row>
        <row r="388">
          <cell r="A388">
            <v>0</v>
          </cell>
        </row>
        <row r="389">
          <cell r="A389">
            <v>0</v>
          </cell>
        </row>
        <row r="390">
          <cell r="A390">
            <v>0</v>
          </cell>
        </row>
        <row r="391">
          <cell r="A391">
            <v>0</v>
          </cell>
        </row>
        <row r="392">
          <cell r="A392">
            <v>0</v>
          </cell>
        </row>
        <row r="393">
          <cell r="A393">
            <v>0</v>
          </cell>
        </row>
        <row r="394">
          <cell r="A394">
            <v>0</v>
          </cell>
        </row>
        <row r="395">
          <cell r="A395">
            <v>0</v>
          </cell>
        </row>
        <row r="396">
          <cell r="A396">
            <v>0</v>
          </cell>
        </row>
        <row r="397">
          <cell r="A397">
            <v>0</v>
          </cell>
        </row>
        <row r="398">
          <cell r="A398">
            <v>0</v>
          </cell>
        </row>
        <row r="399">
          <cell r="A399">
            <v>0</v>
          </cell>
        </row>
        <row r="400">
          <cell r="A400">
            <v>0</v>
          </cell>
        </row>
        <row r="401">
          <cell r="A401">
            <v>0</v>
          </cell>
        </row>
        <row r="402">
          <cell r="A402">
            <v>0</v>
          </cell>
        </row>
        <row r="403">
          <cell r="A403">
            <v>0</v>
          </cell>
        </row>
        <row r="404">
          <cell r="A404">
            <v>0</v>
          </cell>
        </row>
        <row r="405">
          <cell r="A405">
            <v>0</v>
          </cell>
        </row>
        <row r="406">
          <cell r="A406">
            <v>0</v>
          </cell>
        </row>
        <row r="407">
          <cell r="A407">
            <v>0</v>
          </cell>
        </row>
        <row r="408">
          <cell r="A408">
            <v>0</v>
          </cell>
        </row>
        <row r="409">
          <cell r="A409">
            <v>0</v>
          </cell>
        </row>
        <row r="410">
          <cell r="A410">
            <v>0</v>
          </cell>
        </row>
        <row r="411">
          <cell r="A411">
            <v>0</v>
          </cell>
        </row>
        <row r="412">
          <cell r="A412">
            <v>0</v>
          </cell>
        </row>
        <row r="413">
          <cell r="A413">
            <v>0</v>
          </cell>
        </row>
        <row r="414">
          <cell r="A414">
            <v>0</v>
          </cell>
        </row>
        <row r="415">
          <cell r="A415">
            <v>0</v>
          </cell>
        </row>
        <row r="416">
          <cell r="A416">
            <v>0</v>
          </cell>
        </row>
        <row r="417">
          <cell r="A417">
            <v>0</v>
          </cell>
        </row>
        <row r="418">
          <cell r="A418">
            <v>0</v>
          </cell>
        </row>
        <row r="419">
          <cell r="A419">
            <v>0</v>
          </cell>
        </row>
        <row r="420">
          <cell r="A420">
            <v>0</v>
          </cell>
        </row>
        <row r="421">
          <cell r="A421">
            <v>0</v>
          </cell>
        </row>
        <row r="422">
          <cell r="A422">
            <v>0</v>
          </cell>
        </row>
        <row r="423">
          <cell r="A423">
            <v>0</v>
          </cell>
        </row>
        <row r="424">
          <cell r="A424">
            <v>0</v>
          </cell>
        </row>
        <row r="425">
          <cell r="A425">
            <v>0</v>
          </cell>
        </row>
        <row r="426">
          <cell r="A426">
            <v>0</v>
          </cell>
        </row>
        <row r="427">
          <cell r="A427">
            <v>0</v>
          </cell>
        </row>
        <row r="428">
          <cell r="A428">
            <v>0</v>
          </cell>
        </row>
        <row r="429">
          <cell r="A429">
            <v>0</v>
          </cell>
        </row>
        <row r="430">
          <cell r="A430">
            <v>0</v>
          </cell>
        </row>
        <row r="431">
          <cell r="A431">
            <v>0</v>
          </cell>
        </row>
        <row r="432">
          <cell r="A432">
            <v>0</v>
          </cell>
        </row>
        <row r="433">
          <cell r="A433">
            <v>0</v>
          </cell>
        </row>
        <row r="434">
          <cell r="A434">
            <v>0</v>
          </cell>
        </row>
        <row r="435">
          <cell r="A435">
            <v>0</v>
          </cell>
        </row>
        <row r="436">
          <cell r="A436">
            <v>0</v>
          </cell>
        </row>
        <row r="437">
          <cell r="A437">
            <v>0</v>
          </cell>
        </row>
        <row r="438">
          <cell r="A438">
            <v>0</v>
          </cell>
        </row>
        <row r="439">
          <cell r="A439">
            <v>0</v>
          </cell>
        </row>
        <row r="440">
          <cell r="A440">
            <v>0</v>
          </cell>
        </row>
        <row r="441">
          <cell r="A441">
            <v>0</v>
          </cell>
        </row>
        <row r="442">
          <cell r="A442">
            <v>0</v>
          </cell>
        </row>
        <row r="443">
          <cell r="A443">
            <v>0</v>
          </cell>
        </row>
        <row r="444">
          <cell r="A444">
            <v>0</v>
          </cell>
        </row>
        <row r="445">
          <cell r="A445">
            <v>0</v>
          </cell>
        </row>
        <row r="446">
          <cell r="A446">
            <v>0</v>
          </cell>
        </row>
        <row r="447">
          <cell r="A447">
            <v>0</v>
          </cell>
        </row>
        <row r="448">
          <cell r="A448">
            <v>0</v>
          </cell>
        </row>
        <row r="449">
          <cell r="A449">
            <v>0</v>
          </cell>
        </row>
        <row r="450">
          <cell r="A450">
            <v>0</v>
          </cell>
        </row>
        <row r="451">
          <cell r="A451">
            <v>0</v>
          </cell>
        </row>
        <row r="452">
          <cell r="A452">
            <v>0</v>
          </cell>
        </row>
        <row r="453">
          <cell r="A453">
            <v>0</v>
          </cell>
        </row>
        <row r="454">
          <cell r="A454">
            <v>0</v>
          </cell>
        </row>
        <row r="455">
          <cell r="A455">
            <v>0</v>
          </cell>
        </row>
        <row r="456">
          <cell r="A456">
            <v>0</v>
          </cell>
        </row>
        <row r="457">
          <cell r="A457">
            <v>0</v>
          </cell>
        </row>
        <row r="458">
          <cell r="A458">
            <v>0</v>
          </cell>
        </row>
        <row r="459">
          <cell r="A459">
            <v>0</v>
          </cell>
        </row>
        <row r="460">
          <cell r="A460">
            <v>0</v>
          </cell>
        </row>
        <row r="461">
          <cell r="A461">
            <v>0</v>
          </cell>
        </row>
        <row r="462">
          <cell r="A462">
            <v>0</v>
          </cell>
        </row>
        <row r="463">
          <cell r="A463">
            <v>0</v>
          </cell>
        </row>
        <row r="464">
          <cell r="A464">
            <v>0</v>
          </cell>
        </row>
        <row r="465">
          <cell r="A465">
            <v>0</v>
          </cell>
        </row>
        <row r="466">
          <cell r="A466">
            <v>0</v>
          </cell>
        </row>
        <row r="467">
          <cell r="A467">
            <v>0</v>
          </cell>
        </row>
        <row r="468">
          <cell r="A468">
            <v>0</v>
          </cell>
        </row>
        <row r="469">
          <cell r="A469">
            <v>0</v>
          </cell>
        </row>
        <row r="470">
          <cell r="A470">
            <v>0</v>
          </cell>
        </row>
        <row r="471">
          <cell r="A471">
            <v>0</v>
          </cell>
        </row>
        <row r="472">
          <cell r="A472">
            <v>0</v>
          </cell>
        </row>
        <row r="473">
          <cell r="A473">
            <v>0</v>
          </cell>
        </row>
        <row r="474">
          <cell r="A474">
            <v>0</v>
          </cell>
        </row>
        <row r="475">
          <cell r="A475">
            <v>0</v>
          </cell>
        </row>
        <row r="476">
          <cell r="A476">
            <v>0</v>
          </cell>
        </row>
        <row r="477">
          <cell r="A477">
            <v>0</v>
          </cell>
        </row>
        <row r="478">
          <cell r="A478">
            <v>0</v>
          </cell>
        </row>
        <row r="479">
          <cell r="A479">
            <v>0</v>
          </cell>
        </row>
        <row r="480">
          <cell r="A480">
            <v>0</v>
          </cell>
        </row>
        <row r="481">
          <cell r="A481">
            <v>0</v>
          </cell>
        </row>
        <row r="482">
          <cell r="A482">
            <v>0</v>
          </cell>
        </row>
        <row r="483">
          <cell r="A483">
            <v>0</v>
          </cell>
        </row>
        <row r="484">
          <cell r="A484">
            <v>0</v>
          </cell>
        </row>
        <row r="485">
          <cell r="A485">
            <v>0</v>
          </cell>
        </row>
        <row r="486">
          <cell r="A486">
            <v>0</v>
          </cell>
        </row>
        <row r="487">
          <cell r="A487">
            <v>0</v>
          </cell>
        </row>
        <row r="488">
          <cell r="A488">
            <v>0</v>
          </cell>
        </row>
        <row r="489">
          <cell r="A489">
            <v>0</v>
          </cell>
        </row>
        <row r="490">
          <cell r="A490">
            <v>0</v>
          </cell>
        </row>
        <row r="491">
          <cell r="A491">
            <v>0</v>
          </cell>
        </row>
        <row r="492">
          <cell r="A492">
            <v>0</v>
          </cell>
        </row>
        <row r="493">
          <cell r="A493">
            <v>0</v>
          </cell>
        </row>
        <row r="494">
          <cell r="A494">
            <v>0</v>
          </cell>
        </row>
        <row r="495">
          <cell r="A495">
            <v>0</v>
          </cell>
        </row>
        <row r="496">
          <cell r="A496">
            <v>0</v>
          </cell>
        </row>
        <row r="497">
          <cell r="A497">
            <v>0</v>
          </cell>
        </row>
        <row r="498">
          <cell r="A498">
            <v>0</v>
          </cell>
        </row>
        <row r="499">
          <cell r="A499">
            <v>0</v>
          </cell>
        </row>
        <row r="500">
          <cell r="A500">
            <v>0</v>
          </cell>
        </row>
        <row r="501">
          <cell r="A501">
            <v>0</v>
          </cell>
        </row>
        <row r="502">
          <cell r="A502">
            <v>0</v>
          </cell>
        </row>
        <row r="503">
          <cell r="A503">
            <v>0</v>
          </cell>
        </row>
        <row r="504">
          <cell r="A504">
            <v>0</v>
          </cell>
        </row>
        <row r="505">
          <cell r="A505">
            <v>0</v>
          </cell>
        </row>
        <row r="506">
          <cell r="A506">
            <v>0</v>
          </cell>
        </row>
        <row r="507">
          <cell r="A507">
            <v>0</v>
          </cell>
        </row>
        <row r="508">
          <cell r="A508">
            <v>0</v>
          </cell>
        </row>
        <row r="509">
          <cell r="A509">
            <v>0</v>
          </cell>
        </row>
        <row r="510">
          <cell r="A510">
            <v>0</v>
          </cell>
        </row>
        <row r="511">
          <cell r="A511">
            <v>0</v>
          </cell>
        </row>
        <row r="512">
          <cell r="A512">
            <v>0</v>
          </cell>
        </row>
        <row r="513">
          <cell r="A513">
            <v>0</v>
          </cell>
        </row>
        <row r="514">
          <cell r="A514">
            <v>0</v>
          </cell>
        </row>
        <row r="515">
          <cell r="A515">
            <v>0</v>
          </cell>
        </row>
        <row r="516">
          <cell r="A516">
            <v>0</v>
          </cell>
        </row>
        <row r="517">
          <cell r="A517">
            <v>0</v>
          </cell>
        </row>
        <row r="518">
          <cell r="A518">
            <v>0</v>
          </cell>
        </row>
        <row r="519">
          <cell r="A519">
            <v>0</v>
          </cell>
        </row>
        <row r="520">
          <cell r="A520">
            <v>0</v>
          </cell>
        </row>
        <row r="521">
          <cell r="A521">
            <v>0</v>
          </cell>
        </row>
        <row r="522">
          <cell r="A522">
            <v>0</v>
          </cell>
        </row>
        <row r="523">
          <cell r="A523">
            <v>0</v>
          </cell>
        </row>
        <row r="524">
          <cell r="A524">
            <v>0</v>
          </cell>
        </row>
        <row r="525">
          <cell r="A525">
            <v>0</v>
          </cell>
        </row>
        <row r="526">
          <cell r="A526">
            <v>0</v>
          </cell>
        </row>
        <row r="527">
          <cell r="A527">
            <v>0</v>
          </cell>
        </row>
        <row r="528">
          <cell r="A528">
            <v>0</v>
          </cell>
        </row>
        <row r="529">
          <cell r="A529">
            <v>0</v>
          </cell>
        </row>
        <row r="530">
          <cell r="A530">
            <v>0</v>
          </cell>
        </row>
        <row r="531">
          <cell r="A531">
            <v>0</v>
          </cell>
        </row>
        <row r="532">
          <cell r="A532">
            <v>0</v>
          </cell>
        </row>
        <row r="533">
          <cell r="A533">
            <v>0</v>
          </cell>
        </row>
        <row r="534">
          <cell r="A534">
            <v>0</v>
          </cell>
        </row>
        <row r="535">
          <cell r="A535">
            <v>0</v>
          </cell>
        </row>
        <row r="536">
          <cell r="A536">
            <v>0</v>
          </cell>
        </row>
        <row r="537">
          <cell r="A537">
            <v>0</v>
          </cell>
        </row>
        <row r="538">
          <cell r="A538">
            <v>0</v>
          </cell>
        </row>
        <row r="539">
          <cell r="A539">
            <v>0</v>
          </cell>
        </row>
        <row r="540">
          <cell r="A540">
            <v>0</v>
          </cell>
        </row>
        <row r="541">
          <cell r="A541">
            <v>0</v>
          </cell>
        </row>
        <row r="542">
          <cell r="A542">
            <v>0</v>
          </cell>
        </row>
        <row r="543">
          <cell r="A543">
            <v>0</v>
          </cell>
        </row>
        <row r="544">
          <cell r="A544">
            <v>0</v>
          </cell>
        </row>
        <row r="545">
          <cell r="A545">
            <v>0</v>
          </cell>
        </row>
        <row r="546">
          <cell r="A546">
            <v>0</v>
          </cell>
        </row>
        <row r="547">
          <cell r="A547">
            <v>0</v>
          </cell>
        </row>
        <row r="548">
          <cell r="A548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F113"/>
  <sheetViews>
    <sheetView view="pageBreakPreview" zoomScaleSheetLayoutView="100" workbookViewId="0">
      <pane xSplit="2" ySplit="10" topLeftCell="AE11" activePane="bottomRight" state="frozen"/>
      <selection pane="topRight" activeCell="C1" sqref="C1"/>
      <selection pane="bottomLeft" activeCell="A11" sqref="A11"/>
      <selection pane="bottomRight" activeCell="AH14" sqref="AH14"/>
    </sheetView>
  </sheetViews>
  <sheetFormatPr defaultColWidth="8.7109375" defaultRowHeight="15" x14ac:dyDescent="0.25"/>
  <cols>
    <col min="1" max="1" width="4.28515625" style="68" customWidth="1"/>
    <col min="2" max="2" width="5.140625" style="68" customWidth="1"/>
    <col min="3" max="3" width="20.140625" style="68" customWidth="1"/>
    <col min="4" max="4" width="19.28515625" style="68" customWidth="1"/>
    <col min="5" max="5" width="19" style="68" customWidth="1"/>
    <col min="6" max="6" width="19.7109375" style="68" hidden="1" customWidth="1"/>
    <col min="7" max="7" width="7.28515625" style="68" hidden="1" customWidth="1"/>
    <col min="8" max="8" width="12.28515625" style="68" hidden="1" customWidth="1"/>
    <col min="9" max="9" width="14.28515625" style="68" hidden="1" customWidth="1"/>
    <col min="10" max="13" width="12.28515625" style="68" hidden="1" customWidth="1"/>
    <col min="14" max="14" width="10.7109375" style="68" hidden="1" customWidth="1"/>
    <col min="15" max="15" width="12.28515625" style="68" hidden="1" customWidth="1"/>
    <col min="16" max="16" width="11.7109375" style="68" hidden="1" customWidth="1"/>
    <col min="17" max="17" width="11.5703125" style="68" hidden="1" customWidth="1"/>
    <col min="18" max="18" width="14.28515625" style="68" hidden="1" customWidth="1"/>
    <col min="19" max="19" width="13.5703125" style="68" hidden="1" customWidth="1"/>
    <col min="20" max="20" width="1.28515625" style="68" hidden="1" customWidth="1"/>
    <col min="21" max="21" width="17.5703125" style="68" customWidth="1"/>
    <col min="22" max="22" width="18.85546875" style="68" customWidth="1"/>
    <col min="23" max="23" width="17.42578125" style="68" customWidth="1"/>
    <col min="24" max="24" width="18.28515625" style="68" customWidth="1"/>
    <col min="25" max="25" width="19" style="68" customWidth="1"/>
    <col min="26" max="26" width="15.7109375" style="68" customWidth="1"/>
    <col min="27" max="27" width="16.28515625" style="68" customWidth="1"/>
    <col min="28" max="28" width="15.7109375" style="68" customWidth="1"/>
    <col min="29" max="29" width="16" style="68" customWidth="1"/>
    <col min="30" max="30" width="19.140625" style="68" customWidth="1"/>
    <col min="31" max="31" width="18.140625" style="68" customWidth="1"/>
    <col min="32" max="32" width="16.28515625" style="68" customWidth="1"/>
    <col min="33" max="33" width="17.5703125" style="68" customWidth="1"/>
    <col min="34" max="34" width="17.7109375" style="68" customWidth="1"/>
    <col min="35" max="35" width="20.7109375" style="68" customWidth="1"/>
    <col min="36" max="36" width="9" style="68" bestFit="1" customWidth="1"/>
    <col min="37" max="37" width="21.5703125" style="68" bestFit="1" customWidth="1"/>
    <col min="38" max="38" width="19" style="68" customWidth="1"/>
    <col min="39" max="40" width="15.7109375" style="68" bestFit="1" customWidth="1"/>
    <col min="41" max="41" width="15.28515625" style="68" bestFit="1" customWidth="1"/>
    <col min="42" max="47" width="8.7109375" style="68"/>
    <col min="48" max="48" width="13.7109375" style="68" customWidth="1"/>
    <col min="49" max="49" width="12.42578125" style="160" customWidth="1"/>
    <col min="50" max="50" width="9" style="68" customWidth="1"/>
    <col min="51" max="51" width="15" style="68" bestFit="1" customWidth="1"/>
    <col min="52" max="52" width="15" style="160" customWidth="1"/>
    <col min="53" max="53" width="8.7109375" style="68"/>
    <col min="54" max="54" width="13.7109375" style="68" bestFit="1" customWidth="1"/>
    <col min="55" max="55" width="12.42578125" style="68" bestFit="1" customWidth="1"/>
    <col min="56" max="56" width="8.7109375" style="68"/>
    <col min="57" max="57" width="15" style="68" bestFit="1" customWidth="1"/>
    <col min="58" max="58" width="15" style="160" bestFit="1" customWidth="1"/>
    <col min="59" max="16384" width="8.7109375" style="68"/>
  </cols>
  <sheetData>
    <row r="1" spans="2:58" s="66" customFormat="1" x14ac:dyDescent="0.25"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AK1" s="241">
        <f>AK2+AK3</f>
        <v>12200000</v>
      </c>
      <c r="AW1" s="159"/>
      <c r="AZ1" s="159"/>
      <c r="BF1" s="159"/>
    </row>
    <row r="2" spans="2:58" s="223" customFormat="1" ht="18" x14ac:dyDescent="0.25">
      <c r="B2" s="263"/>
      <c r="C2" s="221" t="s">
        <v>698</v>
      </c>
      <c r="D2" s="222" t="s">
        <v>708</v>
      </c>
      <c r="E2" s="221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AK2" s="239">
        <v>5000000</v>
      </c>
      <c r="AW2" s="265"/>
      <c r="AZ2" s="265"/>
      <c r="BF2" s="265"/>
    </row>
    <row r="3" spans="2:58" s="223" customFormat="1" ht="18" x14ac:dyDescent="0.25">
      <c r="B3" s="224"/>
      <c r="C3" s="225"/>
      <c r="D3" s="226" t="s">
        <v>700</v>
      </c>
      <c r="E3" s="225" t="s">
        <v>699</v>
      </c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224"/>
      <c r="Y3" s="227"/>
      <c r="AK3" s="240">
        <f>600000*12</f>
        <v>7200000</v>
      </c>
      <c r="AW3" s="265"/>
      <c r="AZ3" s="265"/>
      <c r="BF3" s="265"/>
    </row>
    <row r="4" spans="2:58" s="223" customFormat="1" ht="18" x14ac:dyDescent="0.25">
      <c r="B4" s="224"/>
      <c r="C4" s="225"/>
      <c r="D4" s="226" t="s">
        <v>701</v>
      </c>
      <c r="E4" s="225" t="s">
        <v>699</v>
      </c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AK4" s="240">
        <f>(1000000+900000+800000+(700000*2))*12</f>
        <v>49200000</v>
      </c>
      <c r="AL4" s="223">
        <v>81000000</v>
      </c>
      <c r="AW4" s="265"/>
      <c r="AZ4" s="265"/>
      <c r="BF4" s="265"/>
    </row>
    <row r="5" spans="2:58" s="223" customFormat="1" ht="18" x14ac:dyDescent="0.25">
      <c r="B5" s="224"/>
      <c r="C5" s="225"/>
      <c r="D5" s="226" t="s">
        <v>702</v>
      </c>
      <c r="E5" s="228" t="s">
        <v>801</v>
      </c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AK5" s="240">
        <f>AK4+5000000</f>
        <v>54200000</v>
      </c>
      <c r="AW5" s="265"/>
      <c r="AZ5" s="265"/>
      <c r="BF5" s="265"/>
    </row>
    <row r="6" spans="2:58" x14ac:dyDescent="0.25"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V6" s="69"/>
      <c r="AK6" s="118">
        <f>AK4+AK3+AK2</f>
        <v>61400000</v>
      </c>
    </row>
    <row r="7" spans="2:58" s="122" customFormat="1" ht="15" customHeight="1" x14ac:dyDescent="0.25">
      <c r="B7" s="358" t="s">
        <v>0</v>
      </c>
      <c r="C7" s="358" t="s">
        <v>37</v>
      </c>
      <c r="D7" s="358" t="s">
        <v>1</v>
      </c>
      <c r="E7" s="358" t="s">
        <v>2</v>
      </c>
      <c r="F7" s="358" t="s">
        <v>48</v>
      </c>
      <c r="G7" s="358" t="s">
        <v>49</v>
      </c>
      <c r="H7" s="359" t="s">
        <v>33</v>
      </c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8" t="s">
        <v>8</v>
      </c>
      <c r="U7" s="358" t="s">
        <v>33</v>
      </c>
      <c r="V7" s="358" t="s">
        <v>707</v>
      </c>
      <c r="W7" s="359" t="s">
        <v>682</v>
      </c>
      <c r="X7" s="359"/>
      <c r="Y7" s="359"/>
      <c r="Z7" s="361" t="s">
        <v>686</v>
      </c>
      <c r="AA7" s="362"/>
      <c r="AB7" s="362"/>
      <c r="AC7" s="362"/>
      <c r="AD7" s="363"/>
      <c r="AE7" s="359" t="s">
        <v>694</v>
      </c>
      <c r="AF7" s="359"/>
      <c r="AG7" s="359"/>
      <c r="AH7" s="358" t="s">
        <v>692</v>
      </c>
      <c r="AI7" s="232"/>
      <c r="AK7" s="242">
        <f>AK4+AK3</f>
        <v>56400000</v>
      </c>
      <c r="AW7" s="161"/>
      <c r="AZ7" s="161"/>
      <c r="BF7" s="161"/>
    </row>
    <row r="8" spans="2:58" s="122" customFormat="1" ht="15" customHeight="1" x14ac:dyDescent="0.25">
      <c r="B8" s="358"/>
      <c r="C8" s="358"/>
      <c r="D8" s="358"/>
      <c r="E8" s="358"/>
      <c r="F8" s="358"/>
      <c r="G8" s="358"/>
      <c r="H8" s="358" t="s">
        <v>4</v>
      </c>
      <c r="I8" s="358"/>
      <c r="J8" s="358"/>
      <c r="K8" s="358" t="s">
        <v>5</v>
      </c>
      <c r="L8" s="358"/>
      <c r="M8" s="358"/>
      <c r="N8" s="358" t="s">
        <v>6</v>
      </c>
      <c r="O8" s="358"/>
      <c r="P8" s="358"/>
      <c r="Q8" s="358" t="s">
        <v>7</v>
      </c>
      <c r="R8" s="358"/>
      <c r="S8" s="358"/>
      <c r="T8" s="358"/>
      <c r="U8" s="358"/>
      <c r="V8" s="358"/>
      <c r="W8" s="359"/>
      <c r="X8" s="359"/>
      <c r="Y8" s="359"/>
      <c r="Z8" s="364"/>
      <c r="AA8" s="365"/>
      <c r="AB8" s="365"/>
      <c r="AC8" s="365"/>
      <c r="AD8" s="366"/>
      <c r="AE8" s="359"/>
      <c r="AF8" s="359"/>
      <c r="AG8" s="359"/>
      <c r="AH8" s="358"/>
      <c r="AI8" s="232"/>
      <c r="AK8" s="243">
        <f>AC11+AD11</f>
        <v>61800000</v>
      </c>
      <c r="AW8" s="161"/>
      <c r="AZ8" s="161"/>
      <c r="BF8" s="161"/>
    </row>
    <row r="9" spans="2:58" s="122" customFormat="1" ht="48" customHeight="1" x14ac:dyDescent="0.25">
      <c r="B9" s="358"/>
      <c r="C9" s="358"/>
      <c r="D9" s="358"/>
      <c r="E9" s="358"/>
      <c r="F9" s="358"/>
      <c r="G9" s="358"/>
      <c r="H9" s="260" t="s">
        <v>4</v>
      </c>
      <c r="I9" s="260" t="s">
        <v>9</v>
      </c>
      <c r="J9" s="260" t="s">
        <v>10</v>
      </c>
      <c r="K9" s="260" t="s">
        <v>5</v>
      </c>
      <c r="L9" s="260" t="s">
        <v>11</v>
      </c>
      <c r="M9" s="260" t="s">
        <v>10</v>
      </c>
      <c r="N9" s="260" t="s">
        <v>6</v>
      </c>
      <c r="O9" s="260" t="s">
        <v>12</v>
      </c>
      <c r="P9" s="260" t="s">
        <v>10</v>
      </c>
      <c r="Q9" s="260" t="s">
        <v>13</v>
      </c>
      <c r="R9" s="260" t="s">
        <v>14</v>
      </c>
      <c r="S9" s="260" t="s">
        <v>10</v>
      </c>
      <c r="T9" s="358"/>
      <c r="U9" s="358"/>
      <c r="V9" s="358"/>
      <c r="W9" s="260" t="s">
        <v>683</v>
      </c>
      <c r="X9" s="260" t="s">
        <v>684</v>
      </c>
      <c r="Y9" s="260" t="s">
        <v>685</v>
      </c>
      <c r="Z9" s="260" t="s">
        <v>688</v>
      </c>
      <c r="AA9" s="260" t="s">
        <v>799</v>
      </c>
      <c r="AB9" s="260" t="s">
        <v>800</v>
      </c>
      <c r="AC9" s="260" t="s">
        <v>798</v>
      </c>
      <c r="AD9" s="260" t="s">
        <v>690</v>
      </c>
      <c r="AE9" s="261" t="s">
        <v>689</v>
      </c>
      <c r="AF9" s="261" t="s">
        <v>690</v>
      </c>
      <c r="AG9" s="261" t="s">
        <v>691</v>
      </c>
      <c r="AH9" s="358"/>
      <c r="AI9" s="232"/>
      <c r="AW9" s="161"/>
      <c r="AZ9" s="161"/>
      <c r="BF9" s="161"/>
    </row>
    <row r="10" spans="2:58" s="69" customFormat="1" x14ac:dyDescent="0.25">
      <c r="B10" s="120" t="s">
        <v>15</v>
      </c>
      <c r="C10" s="120" t="s">
        <v>16</v>
      </c>
      <c r="D10" s="120" t="s">
        <v>17</v>
      </c>
      <c r="E10" s="120" t="s">
        <v>18</v>
      </c>
      <c r="F10" s="120" t="s">
        <v>19</v>
      </c>
      <c r="G10" s="120" t="s">
        <v>34</v>
      </c>
      <c r="H10" s="120" t="s">
        <v>21</v>
      </c>
      <c r="I10" s="120" t="s">
        <v>35</v>
      </c>
      <c r="J10" s="120" t="s">
        <v>22</v>
      </c>
      <c r="K10" s="120" t="s">
        <v>23</v>
      </c>
      <c r="L10" s="120" t="s">
        <v>36</v>
      </c>
      <c r="M10" s="120" t="s">
        <v>24</v>
      </c>
      <c r="N10" s="120" t="s">
        <v>25</v>
      </c>
      <c r="O10" s="120" t="s">
        <v>38</v>
      </c>
      <c r="P10" s="120" t="s">
        <v>39</v>
      </c>
      <c r="Q10" s="120" t="s">
        <v>51</v>
      </c>
      <c r="R10" s="120" t="s">
        <v>40</v>
      </c>
      <c r="S10" s="120" t="s">
        <v>52</v>
      </c>
      <c r="T10" s="120" t="s">
        <v>53</v>
      </c>
      <c r="U10" s="120" t="s">
        <v>19</v>
      </c>
      <c r="V10" s="120" t="s">
        <v>693</v>
      </c>
      <c r="W10" s="123" t="s">
        <v>20</v>
      </c>
      <c r="X10" s="123" t="s">
        <v>21</v>
      </c>
      <c r="Y10" s="123" t="s">
        <v>35</v>
      </c>
      <c r="Z10" s="123" t="s">
        <v>22</v>
      </c>
      <c r="AA10" s="123" t="s">
        <v>23</v>
      </c>
      <c r="AB10" s="123" t="s">
        <v>36</v>
      </c>
      <c r="AC10" s="123" t="s">
        <v>24</v>
      </c>
      <c r="AD10" s="123" t="s">
        <v>25</v>
      </c>
      <c r="AE10" s="123" t="s">
        <v>38</v>
      </c>
      <c r="AF10" s="123" t="s">
        <v>39</v>
      </c>
      <c r="AG10" s="123" t="s">
        <v>51</v>
      </c>
      <c r="AH10" s="123" t="s">
        <v>40</v>
      </c>
      <c r="AI10" s="256">
        <f>W11+X11+Y11+Z11+AA11+AB11+AC11+AD11+AF11</f>
        <v>337364383.19999999</v>
      </c>
      <c r="AM10" s="231"/>
      <c r="AZ10" s="162"/>
      <c r="BF10" s="162"/>
    </row>
    <row r="11" spans="2:58" s="69" customFormat="1" ht="30" x14ac:dyDescent="0.25">
      <c r="B11" s="91">
        <v>1</v>
      </c>
      <c r="C11" s="74" t="str">
        <f>FORMULASI!C11</f>
        <v>Kulisusu</v>
      </c>
      <c r="D11" s="74" t="str">
        <f>FORMULASI!D11</f>
        <v>Tri Wacu-Wacu</v>
      </c>
      <c r="E11" s="75">
        <f>FORMULASI!E11</f>
        <v>485793000</v>
      </c>
      <c r="F11" s="74" t="str">
        <f>'7410 Kab. Buton Utara (2)'!D10</f>
        <v>Sangat Tertinggal</v>
      </c>
      <c r="G11" s="74">
        <f>'7410 Kab. Buton Utara'!E10</f>
        <v>3</v>
      </c>
      <c r="H11" s="112">
        <f>'7410 Kab. Buton Utara'!F10</f>
        <v>368</v>
      </c>
      <c r="I11" s="92">
        <f>H11/$H$90</f>
        <v>7.6945594446535355E-3</v>
      </c>
      <c r="J11" s="92">
        <f>I11*$I$93</f>
        <v>7.6945594446535363E-4</v>
      </c>
      <c r="K11" s="112">
        <f>'7410 Kab. Buton Utara'!G10</f>
        <v>48</v>
      </c>
      <c r="L11" s="92">
        <f>K11/$K$90</f>
        <v>6.2467464862051014E-3</v>
      </c>
      <c r="M11" s="92">
        <f t="shared" ref="M11:M74" si="0">L11*$I$94</f>
        <v>3.1233732431025507E-3</v>
      </c>
      <c r="N11" s="93">
        <f>'7410 Kab. Buton Utara'!H10</f>
        <v>60.578714699999999</v>
      </c>
      <c r="O11" s="92">
        <f t="shared" ref="O11:O74" si="1">N11/$N$90</f>
        <v>3.4753131295555482E-2</v>
      </c>
      <c r="P11" s="92">
        <f t="shared" ref="P11:P74" si="2">O11*$I$95</f>
        <v>5.2129696943333222E-3</v>
      </c>
      <c r="Q11" s="93">
        <f>'7410 Kab. Buton Utara'!I10</f>
        <v>39.358392000000002</v>
      </c>
      <c r="R11" s="92">
        <f t="shared" ref="R11:R74" si="3">Q11/$Q$90</f>
        <v>1.0874130101913035E-2</v>
      </c>
      <c r="S11" s="92">
        <f t="shared" ref="S11:S74" si="4">R11*$I$96</f>
        <v>2.7185325254782586E-3</v>
      </c>
      <c r="T11" s="91">
        <f>J11+M11+P11+S11</f>
        <v>1.1824331407379486E-2</v>
      </c>
      <c r="U11" s="149">
        <f>FORMULASI!U11</f>
        <v>75294000</v>
      </c>
      <c r="V11" s="94">
        <f>FORMULASI!V11</f>
        <v>561087000</v>
      </c>
      <c r="W11" s="124">
        <f>3000000*12</f>
        <v>36000000</v>
      </c>
      <c r="X11" s="124">
        <f>2225000*12</f>
        <v>26700000</v>
      </c>
      <c r="Y11" s="125">
        <f>((2023000*6)+(2023000*2))*12</f>
        <v>194208000</v>
      </c>
      <c r="Z11" s="125">
        <f>((3000000*0.54%)+(2225000*0.54%)+((2023000*0.54%)*8))*12</f>
        <v>1387303.2000000002</v>
      </c>
      <c r="AA11" s="125">
        <v>0</v>
      </c>
      <c r="AB11" s="125">
        <f>(W11+X11+Y11)*1%</f>
        <v>2569080</v>
      </c>
      <c r="AC11" s="125">
        <f>((150000*1)+(100000*9))*12</f>
        <v>12600000</v>
      </c>
      <c r="AD11" s="125">
        <v>49200000</v>
      </c>
      <c r="AE11" s="126">
        <f>V11*10%</f>
        <v>56108700</v>
      </c>
      <c r="AF11" s="126">
        <v>14700000</v>
      </c>
      <c r="AG11" s="126">
        <v>92000000</v>
      </c>
      <c r="AH11" s="81">
        <f>V11-(W11+X11+Y11+AA11+AB11+AE11+AF11+AG11+AC11+AD11+Z11)</f>
        <v>75613916.800000012</v>
      </c>
      <c r="AI11" s="233"/>
      <c r="AJ11" s="237">
        <f>(AH11/AN11)*100</f>
        <v>13.476326630273025</v>
      </c>
      <c r="AK11" s="238">
        <f t="shared" ref="AK11:AK74" si="5">W11+X11+Y11</f>
        <v>256908000</v>
      </c>
      <c r="AL11" s="238">
        <f t="shared" ref="AL11:AL74" si="6">AA11+AB11</f>
        <v>2569080</v>
      </c>
      <c r="AM11" s="231">
        <f>W11+X11+Y11+Z11+AA11+AB11+AC11+AD11+AE11+AF11+AG11+AH11</f>
        <v>561087000</v>
      </c>
      <c r="AN11" s="158">
        <f t="shared" ref="AN11:AN74" si="7">V11</f>
        <v>561087000</v>
      </c>
      <c r="AO11" s="231">
        <f>AM11-AN11</f>
        <v>0</v>
      </c>
      <c r="AV11" s="69" t="s">
        <v>815</v>
      </c>
      <c r="AW11" s="162">
        <v>3000000</v>
      </c>
      <c r="AX11" s="268">
        <v>5.4000000000000003E-3</v>
      </c>
      <c r="AY11" s="162">
        <f>AW11*AX11</f>
        <v>16200</v>
      </c>
      <c r="AZ11" s="162">
        <v>16200</v>
      </c>
      <c r="BB11" s="69" t="s">
        <v>815</v>
      </c>
      <c r="BC11" s="162">
        <v>3000000</v>
      </c>
      <c r="BD11" s="269">
        <v>0.01</v>
      </c>
      <c r="BE11" s="231">
        <f>BC11*BD11</f>
        <v>30000</v>
      </c>
      <c r="BF11" s="162">
        <v>30000</v>
      </c>
    </row>
    <row r="12" spans="2:58" s="220" customFormat="1" x14ac:dyDescent="0.25">
      <c r="B12" s="208">
        <v>2</v>
      </c>
      <c r="C12" s="209" t="str">
        <f>FORMULASI!C12</f>
        <v>Kulisusu</v>
      </c>
      <c r="D12" s="209" t="str">
        <f>FORMULASI!D12</f>
        <v>Waculaea</v>
      </c>
      <c r="E12" s="210">
        <f>FORMULASI!E12</f>
        <v>485793000</v>
      </c>
      <c r="F12" s="209" t="str">
        <f>'7410 Kab. Buton Utara (2)'!D12</f>
        <v>Tertinggal</v>
      </c>
      <c r="G12" s="209">
        <f>'7410 Kab. Buton Utara'!E12</f>
        <v>5</v>
      </c>
      <c r="H12" s="211">
        <f>'7410 Kab. Buton Utara'!F12</f>
        <v>240</v>
      </c>
      <c r="I12" s="212">
        <f t="shared" ref="I12:I75" si="8">H12/$H$90</f>
        <v>5.0181909421653497E-3</v>
      </c>
      <c r="J12" s="212">
        <f t="shared" ref="J12:J75" si="9">I12*$I$93</f>
        <v>5.0181909421653499E-4</v>
      </c>
      <c r="K12" s="211">
        <f>'7410 Kab. Buton Utara'!G12</f>
        <v>105</v>
      </c>
      <c r="L12" s="212">
        <f t="shared" ref="L12:L75" si="10">K12/$K$90</f>
        <v>1.3664757938573659E-2</v>
      </c>
      <c r="M12" s="212">
        <f t="shared" si="0"/>
        <v>6.8323789692868297E-3</v>
      </c>
      <c r="N12" s="213">
        <f>'7410 Kab. Buton Utara'!H12</f>
        <v>24.838809999999999</v>
      </c>
      <c r="O12" s="212">
        <f t="shared" si="1"/>
        <v>1.4249665570328723E-2</v>
      </c>
      <c r="P12" s="212">
        <f t="shared" si="2"/>
        <v>2.1374498355493086E-3</v>
      </c>
      <c r="Q12" s="213">
        <f>'7410 Kab. Buton Utara'!I12</f>
        <v>48.442036000000002</v>
      </c>
      <c r="R12" s="212">
        <f t="shared" si="3"/>
        <v>1.3383803938574393E-2</v>
      </c>
      <c r="S12" s="212">
        <f t="shared" si="4"/>
        <v>3.3459509846435983E-3</v>
      </c>
      <c r="T12" s="208">
        <f t="shared" ref="T12:T75" si="11">J12+M12+P12+S12</f>
        <v>1.2817598883696272E-2</v>
      </c>
      <c r="U12" s="214">
        <f>FORMULASI!U12</f>
        <v>50064000</v>
      </c>
      <c r="V12" s="215">
        <f>FORMULASI!V12</f>
        <v>535857000</v>
      </c>
      <c r="W12" s="216">
        <f t="shared" ref="W12:W75" si="12">3000000*12</f>
        <v>36000000</v>
      </c>
      <c r="X12" s="124">
        <f t="shared" ref="X12:X75" si="13">2225000*12</f>
        <v>26700000</v>
      </c>
      <c r="Y12" s="125">
        <f t="shared" ref="Y12:Y75" si="14">((2023000*6)+(2023000*2))*12</f>
        <v>194208000</v>
      </c>
      <c r="Z12" s="125">
        <f t="shared" ref="Z12:Z75" si="15">((3000000*0.54%)+(2225000*0.54%)+((2023000*0.54%)*8))*12</f>
        <v>1387303.2000000002</v>
      </c>
      <c r="AA12" s="125">
        <v>0</v>
      </c>
      <c r="AB12" s="217">
        <f t="shared" ref="AB12:AB75" si="16">(W12+X12+Y12)*1%</f>
        <v>2569080</v>
      </c>
      <c r="AC12" s="217">
        <f t="shared" ref="AC12:AC75" si="17">((150000*1)+(100000*9))*12</f>
        <v>12600000</v>
      </c>
      <c r="AD12" s="217">
        <v>49200000</v>
      </c>
      <c r="AE12" s="126">
        <f t="shared" ref="AE12:AE75" si="18">V12*10%</f>
        <v>53585700</v>
      </c>
      <c r="AF12" s="126">
        <v>14700000</v>
      </c>
      <c r="AG12" s="218">
        <v>92000000</v>
      </c>
      <c r="AH12" s="219">
        <f t="shared" ref="AH12:AH75" si="19">V12-(W12+X12+Y12+AA12+AB12+AE12+AF12+AG12+AC12+AD12+Z12)</f>
        <v>52906916.800000012</v>
      </c>
      <c r="AI12" s="234"/>
      <c r="AJ12" s="251">
        <f t="shared" ref="AJ12:AJ75" si="20">(AH12/AN12)*100</f>
        <v>9.8733275482078255</v>
      </c>
      <c r="AK12" s="252">
        <f t="shared" si="5"/>
        <v>256908000</v>
      </c>
      <c r="AL12" s="252">
        <f t="shared" si="6"/>
        <v>2569080</v>
      </c>
      <c r="AM12" s="253">
        <f t="shared" ref="AM12:AM75" si="21">W12+X12+Y12+Z12+AA12+AB12+AC12+AD12+AE12+AF12+AG12+AH12</f>
        <v>535857000</v>
      </c>
      <c r="AN12" s="254">
        <f t="shared" si="7"/>
        <v>535857000</v>
      </c>
      <c r="AO12" s="253">
        <f t="shared" ref="AO12:AO75" si="22">AM12-AN12</f>
        <v>0</v>
      </c>
      <c r="AV12" s="69" t="s">
        <v>816</v>
      </c>
      <c r="AW12" s="162">
        <v>2225000</v>
      </c>
      <c r="AX12" s="268">
        <v>5.4000000000000003E-3</v>
      </c>
      <c r="AY12" s="162">
        <f t="shared" ref="AY12:AY20" si="23">AW12*AX12</f>
        <v>12015</v>
      </c>
      <c r="AZ12" s="266">
        <v>12015</v>
      </c>
      <c r="BB12" s="69" t="s">
        <v>816</v>
      </c>
      <c r="BC12" s="162">
        <v>2552014</v>
      </c>
      <c r="BD12" s="269">
        <v>0.01</v>
      </c>
      <c r="BE12" s="231">
        <f>BC12*BD12</f>
        <v>25520.14</v>
      </c>
      <c r="BF12" s="266">
        <v>25520</v>
      </c>
    </row>
    <row r="13" spans="2:58" s="69" customFormat="1" x14ac:dyDescent="0.25">
      <c r="B13" s="91">
        <v>3</v>
      </c>
      <c r="C13" s="74" t="str">
        <f>FORMULASI!C13</f>
        <v>Kulisusu</v>
      </c>
      <c r="D13" s="74" t="str">
        <f>FORMULASI!D13</f>
        <v>Eelahaji</v>
      </c>
      <c r="E13" s="75">
        <f>FORMULASI!E13</f>
        <v>485793000</v>
      </c>
      <c r="F13" s="74" t="str">
        <f>'7410 Kab. Buton Utara (2)'!D15</f>
        <v>Tertinggal</v>
      </c>
      <c r="G13" s="74">
        <f>'7410 Kab. Buton Utara'!E15</f>
        <v>1</v>
      </c>
      <c r="H13" s="112">
        <f>'7410 Kab. Buton Utara'!F15</f>
        <v>418</v>
      </c>
      <c r="I13" s="92">
        <f t="shared" si="8"/>
        <v>8.7400158909379834E-3</v>
      </c>
      <c r="J13" s="92">
        <f t="shared" si="9"/>
        <v>8.7400158909379838E-4</v>
      </c>
      <c r="K13" s="112">
        <f>'7410 Kab. Buton Utara'!G15</f>
        <v>13</v>
      </c>
      <c r="L13" s="92">
        <f t="shared" si="10"/>
        <v>1.691827173347215E-3</v>
      </c>
      <c r="M13" s="92">
        <f t="shared" si="0"/>
        <v>8.4591358667360748E-4</v>
      </c>
      <c r="N13" s="93">
        <f>'7410 Kab. Buton Utara'!H15</f>
        <v>19.917515000000002</v>
      </c>
      <c r="O13" s="92">
        <f t="shared" si="1"/>
        <v>1.142638990120726E-2</v>
      </c>
      <c r="P13" s="92">
        <f t="shared" si="2"/>
        <v>1.7139584851810889E-3</v>
      </c>
      <c r="Q13" s="93">
        <f>'7410 Kab. Buton Utara'!I15</f>
        <v>54.790809000000003</v>
      </c>
      <c r="R13" s="92">
        <f t="shared" si="3"/>
        <v>1.513787416556722E-2</v>
      </c>
      <c r="S13" s="92">
        <f t="shared" si="4"/>
        <v>3.7844685413918051E-3</v>
      </c>
      <c r="T13" s="91">
        <f t="shared" si="11"/>
        <v>7.2183422023402999E-3</v>
      </c>
      <c r="U13" s="149">
        <f>FORMULASI!U13</f>
        <v>47822000</v>
      </c>
      <c r="V13" s="94">
        <f>FORMULASI!V13</f>
        <v>533615000</v>
      </c>
      <c r="W13" s="124">
        <f t="shared" si="12"/>
        <v>36000000</v>
      </c>
      <c r="X13" s="124">
        <f t="shared" si="13"/>
        <v>26700000</v>
      </c>
      <c r="Y13" s="125">
        <f t="shared" si="14"/>
        <v>194208000</v>
      </c>
      <c r="Z13" s="125">
        <f t="shared" si="15"/>
        <v>1387303.2000000002</v>
      </c>
      <c r="AA13" s="125">
        <v>0</v>
      </c>
      <c r="AB13" s="125">
        <f t="shared" si="16"/>
        <v>2569080</v>
      </c>
      <c r="AC13" s="125">
        <f t="shared" si="17"/>
        <v>12600000</v>
      </c>
      <c r="AD13" s="125">
        <v>49200000</v>
      </c>
      <c r="AE13" s="126">
        <f t="shared" si="18"/>
        <v>53361500</v>
      </c>
      <c r="AF13" s="126">
        <v>14700000</v>
      </c>
      <c r="AG13" s="126">
        <v>92000000</v>
      </c>
      <c r="AH13" s="81">
        <f t="shared" si="19"/>
        <v>50889116.800000012</v>
      </c>
      <c r="AI13" s="233"/>
      <c r="AJ13" s="237">
        <f t="shared" si="20"/>
        <v>9.5366728446539195</v>
      </c>
      <c r="AK13" s="238">
        <f t="shared" si="5"/>
        <v>256908000</v>
      </c>
      <c r="AL13" s="238">
        <f t="shared" si="6"/>
        <v>2569080</v>
      </c>
      <c r="AM13" s="231">
        <f t="shared" si="21"/>
        <v>533615000</v>
      </c>
      <c r="AN13" s="158">
        <f t="shared" si="7"/>
        <v>533615000</v>
      </c>
      <c r="AO13" s="231">
        <f t="shared" si="22"/>
        <v>0</v>
      </c>
      <c r="AV13" s="220" t="s">
        <v>817</v>
      </c>
      <c r="AW13" s="266">
        <v>2023000</v>
      </c>
      <c r="AX13" s="268">
        <v>5.4000000000000003E-3</v>
      </c>
      <c r="AY13" s="162">
        <f>AW13*AX13</f>
        <v>10924.2</v>
      </c>
      <c r="AZ13" s="162">
        <v>10924</v>
      </c>
      <c r="BB13" s="220" t="s">
        <v>817</v>
      </c>
      <c r="BC13" s="162">
        <v>2552014</v>
      </c>
      <c r="BD13" s="269">
        <v>0.01</v>
      </c>
      <c r="BE13" s="231">
        <f t="shared" ref="BE13:BE20" si="24">BC13*BD13</f>
        <v>25520.14</v>
      </c>
      <c r="BF13" s="266">
        <v>25520</v>
      </c>
    </row>
    <row r="14" spans="2:58" s="220" customFormat="1" x14ac:dyDescent="0.25">
      <c r="B14" s="208">
        <v>4</v>
      </c>
      <c r="C14" s="209" t="str">
        <f>FORMULASI!C14</f>
        <v>Kulisusu</v>
      </c>
      <c r="D14" s="209" t="str">
        <f>FORMULASI!D14</f>
        <v>Tomoahi</v>
      </c>
      <c r="E14" s="210">
        <f>FORMULASI!E14</f>
        <v>485793000</v>
      </c>
      <c r="F14" s="209" t="str">
        <f>'7410 Kab. Buton Utara (2)'!D20</f>
        <v>Tertinggal</v>
      </c>
      <c r="G14" s="209">
        <f>'7410 Kab. Buton Utara'!E20</f>
        <v>3</v>
      </c>
      <c r="H14" s="211">
        <f>'7410 Kab. Buton Utara'!F20</f>
        <v>418</v>
      </c>
      <c r="I14" s="212">
        <f t="shared" si="8"/>
        <v>8.7400158909379834E-3</v>
      </c>
      <c r="J14" s="212">
        <f t="shared" si="9"/>
        <v>8.7400158909379838E-4</v>
      </c>
      <c r="K14" s="211">
        <f>'7410 Kab. Buton Utara'!G20</f>
        <v>62</v>
      </c>
      <c r="L14" s="212">
        <f t="shared" si="10"/>
        <v>8.068714211348256E-3</v>
      </c>
      <c r="M14" s="212">
        <f t="shared" si="0"/>
        <v>4.034357105674128E-3</v>
      </c>
      <c r="N14" s="213">
        <f>'7410 Kab. Buton Utara'!H20</f>
        <v>120.997367</v>
      </c>
      <c r="O14" s="212">
        <f t="shared" si="1"/>
        <v>6.9414437110325689E-2</v>
      </c>
      <c r="P14" s="212">
        <f t="shared" si="2"/>
        <v>1.0412165566548852E-2</v>
      </c>
      <c r="Q14" s="213">
        <f>'7410 Kab. Buton Utara'!I20</f>
        <v>58.255128999999997</v>
      </c>
      <c r="R14" s="212">
        <f t="shared" si="3"/>
        <v>1.6095013532304036E-2</v>
      </c>
      <c r="S14" s="212">
        <f t="shared" si="4"/>
        <v>4.023753383076009E-3</v>
      </c>
      <c r="T14" s="208">
        <f t="shared" si="11"/>
        <v>1.9344277644392789E-2</v>
      </c>
      <c r="U14" s="214">
        <f>FORMULASI!U14</f>
        <v>41480000</v>
      </c>
      <c r="V14" s="215">
        <f>FORMULASI!V14</f>
        <v>527273000</v>
      </c>
      <c r="W14" s="216">
        <f t="shared" si="12"/>
        <v>36000000</v>
      </c>
      <c r="X14" s="124">
        <f t="shared" si="13"/>
        <v>26700000</v>
      </c>
      <c r="Y14" s="125">
        <f t="shared" si="14"/>
        <v>194208000</v>
      </c>
      <c r="Z14" s="125">
        <f t="shared" si="15"/>
        <v>1387303.2000000002</v>
      </c>
      <c r="AA14" s="125">
        <v>0</v>
      </c>
      <c r="AB14" s="217">
        <f t="shared" si="16"/>
        <v>2569080</v>
      </c>
      <c r="AC14" s="217">
        <f t="shared" si="17"/>
        <v>12600000</v>
      </c>
      <c r="AD14" s="217">
        <v>49200000</v>
      </c>
      <c r="AE14" s="126">
        <f t="shared" si="18"/>
        <v>52727300</v>
      </c>
      <c r="AF14" s="126">
        <v>14700000</v>
      </c>
      <c r="AG14" s="218">
        <v>92000000</v>
      </c>
      <c r="AH14" s="219">
        <f t="shared" si="19"/>
        <v>45181316.800000012</v>
      </c>
      <c r="AI14" s="234"/>
      <c r="AJ14" s="251">
        <f t="shared" si="20"/>
        <v>8.5688659954141411</v>
      </c>
      <c r="AK14" s="252">
        <f t="shared" si="5"/>
        <v>256908000</v>
      </c>
      <c r="AL14" s="252">
        <f t="shared" si="6"/>
        <v>2569080</v>
      </c>
      <c r="AM14" s="253">
        <f t="shared" si="21"/>
        <v>527273000</v>
      </c>
      <c r="AN14" s="254">
        <f t="shared" si="7"/>
        <v>527273000</v>
      </c>
      <c r="AO14" s="253">
        <f t="shared" si="22"/>
        <v>0</v>
      </c>
      <c r="AV14" s="220" t="s">
        <v>817</v>
      </c>
      <c r="AW14" s="266">
        <v>2023000</v>
      </c>
      <c r="AX14" s="268">
        <v>5.4000000000000003E-3</v>
      </c>
      <c r="AY14" s="162">
        <f t="shared" si="23"/>
        <v>10924.2</v>
      </c>
      <c r="AZ14" s="162">
        <v>10924</v>
      </c>
      <c r="BB14" s="220" t="s">
        <v>817</v>
      </c>
      <c r="BC14" s="162">
        <v>2552014</v>
      </c>
      <c r="BD14" s="269">
        <v>0.01</v>
      </c>
      <c r="BE14" s="231">
        <f t="shared" si="24"/>
        <v>25520.14</v>
      </c>
      <c r="BF14" s="266">
        <v>25520</v>
      </c>
    </row>
    <row r="15" spans="2:58" s="69" customFormat="1" ht="30" x14ac:dyDescent="0.25">
      <c r="B15" s="91">
        <v>5</v>
      </c>
      <c r="C15" s="74" t="str">
        <f>FORMULASI!C15</f>
        <v>Kulisusu</v>
      </c>
      <c r="D15" s="74" t="str">
        <f>FORMULASI!D15</f>
        <v>Kalibu</v>
      </c>
      <c r="E15" s="75">
        <f>FORMULASI!E15</f>
        <v>485793000</v>
      </c>
      <c r="F15" s="74" t="str">
        <f>'7410 Kab. Buton Utara (2)'!D28</f>
        <v>Sangat Tertinggal</v>
      </c>
      <c r="G15" s="74">
        <f>'7410 Kab. Buton Utara'!E28</f>
        <v>2</v>
      </c>
      <c r="H15" s="112">
        <f>'7410 Kab. Buton Utara'!F28</f>
        <v>204</v>
      </c>
      <c r="I15" s="92">
        <f t="shared" si="8"/>
        <v>4.2654623008405472E-3</v>
      </c>
      <c r="J15" s="92">
        <f t="shared" si="9"/>
        <v>4.2654623008405476E-4</v>
      </c>
      <c r="K15" s="112">
        <f>'7410 Kab. Buton Utara'!G28</f>
        <v>30</v>
      </c>
      <c r="L15" s="92">
        <f t="shared" si="10"/>
        <v>3.9042165538781884E-3</v>
      </c>
      <c r="M15" s="92">
        <f t="shared" si="0"/>
        <v>1.9521082769390942E-3</v>
      </c>
      <c r="N15" s="93">
        <f>'7410 Kab. Buton Utara'!H28</f>
        <v>6.8011030000000003</v>
      </c>
      <c r="O15" s="92">
        <f t="shared" si="1"/>
        <v>3.9016942945076434E-3</v>
      </c>
      <c r="P15" s="92">
        <f t="shared" si="2"/>
        <v>5.852541441761465E-4</v>
      </c>
      <c r="Q15" s="93">
        <f>'7410 Kab. Buton Utara'!I28</f>
        <v>52.335044000000003</v>
      </c>
      <c r="R15" s="92">
        <f t="shared" si="3"/>
        <v>1.4459383334190664E-2</v>
      </c>
      <c r="S15" s="92">
        <f t="shared" si="4"/>
        <v>3.614845833547666E-3</v>
      </c>
      <c r="T15" s="91">
        <f t="shared" si="11"/>
        <v>6.5787544847469622E-3</v>
      </c>
      <c r="U15" s="149">
        <f>FORMULASI!U15</f>
        <v>44995000</v>
      </c>
      <c r="V15" s="94">
        <f>FORMULASI!V15</f>
        <v>530788000</v>
      </c>
      <c r="W15" s="124">
        <f t="shared" si="12"/>
        <v>36000000</v>
      </c>
      <c r="X15" s="124">
        <f t="shared" si="13"/>
        <v>26700000</v>
      </c>
      <c r="Y15" s="125">
        <f t="shared" si="14"/>
        <v>194208000</v>
      </c>
      <c r="Z15" s="125">
        <f t="shared" si="15"/>
        <v>1387303.2000000002</v>
      </c>
      <c r="AA15" s="125">
        <v>0</v>
      </c>
      <c r="AB15" s="125">
        <f t="shared" si="16"/>
        <v>2569080</v>
      </c>
      <c r="AC15" s="125">
        <f t="shared" si="17"/>
        <v>12600000</v>
      </c>
      <c r="AD15" s="125">
        <v>49200000</v>
      </c>
      <c r="AE15" s="126">
        <f t="shared" si="18"/>
        <v>53078800</v>
      </c>
      <c r="AF15" s="126">
        <v>14700000</v>
      </c>
      <c r="AG15" s="126">
        <v>92000000</v>
      </c>
      <c r="AH15" s="81">
        <f t="shared" si="19"/>
        <v>48344816.800000012</v>
      </c>
      <c r="AI15" s="233"/>
      <c r="AJ15" s="237">
        <f t="shared" si="20"/>
        <v>9.1081216606253381</v>
      </c>
      <c r="AK15" s="238">
        <f t="shared" si="5"/>
        <v>256908000</v>
      </c>
      <c r="AL15" s="238">
        <f t="shared" si="6"/>
        <v>2569080</v>
      </c>
      <c r="AM15" s="231">
        <f t="shared" si="21"/>
        <v>530788000</v>
      </c>
      <c r="AN15" s="158">
        <f t="shared" si="7"/>
        <v>530788000</v>
      </c>
      <c r="AO15" s="231">
        <f t="shared" si="22"/>
        <v>0</v>
      </c>
      <c r="AV15" s="220" t="s">
        <v>817</v>
      </c>
      <c r="AW15" s="266">
        <v>2023000</v>
      </c>
      <c r="AX15" s="268">
        <v>5.4000000000000003E-3</v>
      </c>
      <c r="AY15" s="162">
        <f t="shared" si="23"/>
        <v>10924.2</v>
      </c>
      <c r="AZ15" s="162">
        <v>10924</v>
      </c>
      <c r="BB15" s="220" t="s">
        <v>817</v>
      </c>
      <c r="BC15" s="162">
        <v>2552014</v>
      </c>
      <c r="BD15" s="269">
        <v>0.01</v>
      </c>
      <c r="BE15" s="231">
        <f t="shared" si="24"/>
        <v>25520.14</v>
      </c>
      <c r="BF15" s="266">
        <v>25520</v>
      </c>
    </row>
    <row r="16" spans="2:58" s="220" customFormat="1" x14ac:dyDescent="0.25">
      <c r="B16" s="208">
        <v>6</v>
      </c>
      <c r="C16" s="209" t="str">
        <f>FORMULASI!C16</f>
        <v>Kulisusu</v>
      </c>
      <c r="D16" s="209" t="str">
        <f>FORMULASI!D16</f>
        <v>Jampaka</v>
      </c>
      <c r="E16" s="210">
        <f>FORMULASI!E16</f>
        <v>485793000</v>
      </c>
      <c r="F16" s="209" t="str">
        <f>'7410 Kab. Buton Utara (2)'!D34</f>
        <v>Berkembang</v>
      </c>
      <c r="G16" s="209">
        <f>'7410 Kab. Buton Utara'!E34</f>
        <v>3</v>
      </c>
      <c r="H16" s="211">
        <f>'7410 Kab. Buton Utara'!F34</f>
        <v>484</v>
      </c>
      <c r="I16" s="212">
        <f t="shared" si="8"/>
        <v>1.0120018400033454E-2</v>
      </c>
      <c r="J16" s="212">
        <f t="shared" si="9"/>
        <v>1.0120018400033455E-3</v>
      </c>
      <c r="K16" s="211">
        <f>'7410 Kab. Buton Utara'!G34</f>
        <v>43</v>
      </c>
      <c r="L16" s="212">
        <f t="shared" si="10"/>
        <v>5.5960437272254034E-3</v>
      </c>
      <c r="M16" s="212">
        <f t="shared" si="0"/>
        <v>2.7980218636127017E-3</v>
      </c>
      <c r="N16" s="213">
        <f>'7410 Kab. Buton Utara'!H34</f>
        <v>49.793787999999999</v>
      </c>
      <c r="O16" s="212">
        <f t="shared" si="1"/>
        <v>2.8565975039860907E-2</v>
      </c>
      <c r="P16" s="212">
        <f t="shared" si="2"/>
        <v>4.2848962559791362E-3</v>
      </c>
      <c r="Q16" s="213">
        <f>'7410 Kab. Buton Utara'!I34</f>
        <v>61.483533999999999</v>
      </c>
      <c r="R16" s="212">
        <f t="shared" si="3"/>
        <v>1.698697314263737E-2</v>
      </c>
      <c r="S16" s="212">
        <f t="shared" si="4"/>
        <v>4.2467432856593424E-3</v>
      </c>
      <c r="T16" s="208">
        <f t="shared" si="11"/>
        <v>1.2341663245254526E-2</v>
      </c>
      <c r="U16" s="214">
        <f>FORMULASI!U16</f>
        <v>73234000</v>
      </c>
      <c r="V16" s="215">
        <f>FORMULASI!V16</f>
        <v>559027000</v>
      </c>
      <c r="W16" s="216">
        <f t="shared" si="12"/>
        <v>36000000</v>
      </c>
      <c r="X16" s="124">
        <f t="shared" si="13"/>
        <v>26700000</v>
      </c>
      <c r="Y16" s="125">
        <f t="shared" si="14"/>
        <v>194208000</v>
      </c>
      <c r="Z16" s="125">
        <f t="shared" si="15"/>
        <v>1387303.2000000002</v>
      </c>
      <c r="AA16" s="125">
        <v>0</v>
      </c>
      <c r="AB16" s="217">
        <f t="shared" si="16"/>
        <v>2569080</v>
      </c>
      <c r="AC16" s="217">
        <f t="shared" si="17"/>
        <v>12600000</v>
      </c>
      <c r="AD16" s="217">
        <v>49200000</v>
      </c>
      <c r="AE16" s="126">
        <f t="shared" si="18"/>
        <v>55902700</v>
      </c>
      <c r="AF16" s="126">
        <v>14700000</v>
      </c>
      <c r="AG16" s="218">
        <v>92000000</v>
      </c>
      <c r="AH16" s="219">
        <f t="shared" si="19"/>
        <v>73759916.800000012</v>
      </c>
      <c r="AI16" s="234"/>
      <c r="AJ16" s="251">
        <f t="shared" si="20"/>
        <v>13.194338878086393</v>
      </c>
      <c r="AK16" s="252">
        <f t="shared" si="5"/>
        <v>256908000</v>
      </c>
      <c r="AL16" s="252">
        <f t="shared" si="6"/>
        <v>2569080</v>
      </c>
      <c r="AM16" s="253">
        <f t="shared" si="21"/>
        <v>559027000</v>
      </c>
      <c r="AN16" s="254">
        <f t="shared" si="7"/>
        <v>559027000</v>
      </c>
      <c r="AO16" s="253">
        <f t="shared" si="22"/>
        <v>0</v>
      </c>
      <c r="AV16" s="69" t="s">
        <v>818</v>
      </c>
      <c r="AW16" s="266">
        <v>2023000</v>
      </c>
      <c r="AX16" s="268">
        <v>5.4000000000000003E-3</v>
      </c>
      <c r="AY16" s="162">
        <f t="shared" si="23"/>
        <v>10924.2</v>
      </c>
      <c r="AZ16" s="162">
        <v>10924</v>
      </c>
      <c r="BB16" s="69" t="s">
        <v>818</v>
      </c>
      <c r="BC16" s="162">
        <v>2552014</v>
      </c>
      <c r="BD16" s="269">
        <v>0.01</v>
      </c>
      <c r="BE16" s="231">
        <f t="shared" si="24"/>
        <v>25520.14</v>
      </c>
      <c r="BF16" s="266">
        <v>25520</v>
      </c>
    </row>
    <row r="17" spans="2:58" s="69" customFormat="1" x14ac:dyDescent="0.25">
      <c r="B17" s="91">
        <v>7</v>
      </c>
      <c r="C17" s="74" t="str">
        <f>FORMULASI!C17</f>
        <v>Kulisusu</v>
      </c>
      <c r="D17" s="74" t="str">
        <f>FORMULASI!D17</f>
        <v>Loji</v>
      </c>
      <c r="E17" s="75">
        <f>FORMULASI!E17</f>
        <v>485793000</v>
      </c>
      <c r="F17" s="74" t="str">
        <f>'7410 Kab. Buton Utara (2)'!D38</f>
        <v>Tertinggal</v>
      </c>
      <c r="G17" s="74">
        <f>'7410 Kab. Buton Utara'!E38</f>
        <v>3</v>
      </c>
      <c r="H17" s="112">
        <f>'7410 Kab. Buton Utara'!F38</f>
        <v>751</v>
      </c>
      <c r="I17" s="92">
        <f t="shared" si="8"/>
        <v>1.5702755823192405E-2</v>
      </c>
      <c r="J17" s="92">
        <f t="shared" si="9"/>
        <v>1.5702755823192407E-3</v>
      </c>
      <c r="K17" s="112">
        <f>'7410 Kab. Buton Utara'!G38</f>
        <v>59</v>
      </c>
      <c r="L17" s="92">
        <f t="shared" si="10"/>
        <v>7.6782925559604372E-3</v>
      </c>
      <c r="M17" s="92">
        <f t="shared" si="0"/>
        <v>3.8391462779802186E-3</v>
      </c>
      <c r="N17" s="93">
        <f>'7410 Kab. Buton Utara'!H38</f>
        <v>8.1046479999999992</v>
      </c>
      <c r="O17" s="92">
        <f t="shared" si="1"/>
        <v>4.6495191824903661E-3</v>
      </c>
      <c r="P17" s="92">
        <f t="shared" si="2"/>
        <v>6.9742787737355491E-4</v>
      </c>
      <c r="Q17" s="93">
        <f>'7410 Kab. Buton Utara'!I38</f>
        <v>57.714174</v>
      </c>
      <c r="R17" s="92">
        <f t="shared" si="3"/>
        <v>1.5945555824548079E-2</v>
      </c>
      <c r="S17" s="92">
        <f t="shared" si="4"/>
        <v>3.9863889561370198E-3</v>
      </c>
      <c r="T17" s="91">
        <f t="shared" si="11"/>
        <v>1.0093238693810035E-2</v>
      </c>
      <c r="U17" s="149">
        <f>FORMULASI!U17</f>
        <v>45181000</v>
      </c>
      <c r="V17" s="94">
        <f>FORMULASI!V17</f>
        <v>530974000</v>
      </c>
      <c r="W17" s="124">
        <f t="shared" si="12"/>
        <v>36000000</v>
      </c>
      <c r="X17" s="124">
        <f t="shared" si="13"/>
        <v>26700000</v>
      </c>
      <c r="Y17" s="125">
        <f t="shared" si="14"/>
        <v>194208000</v>
      </c>
      <c r="Z17" s="125">
        <f t="shared" si="15"/>
        <v>1387303.2000000002</v>
      </c>
      <c r="AA17" s="125">
        <v>0</v>
      </c>
      <c r="AB17" s="125">
        <f t="shared" si="16"/>
        <v>2569080</v>
      </c>
      <c r="AC17" s="125">
        <f t="shared" si="17"/>
        <v>12600000</v>
      </c>
      <c r="AD17" s="125">
        <v>49200000</v>
      </c>
      <c r="AE17" s="126">
        <f t="shared" si="18"/>
        <v>53097400</v>
      </c>
      <c r="AF17" s="126">
        <v>14700000</v>
      </c>
      <c r="AG17" s="126">
        <v>92000000</v>
      </c>
      <c r="AH17" s="81">
        <f t="shared" si="19"/>
        <v>48512216.800000012</v>
      </c>
      <c r="AI17" s="233"/>
      <c r="AJ17" s="237">
        <f t="shared" si="20"/>
        <v>9.136458056326676</v>
      </c>
      <c r="AK17" s="238">
        <f t="shared" si="5"/>
        <v>256908000</v>
      </c>
      <c r="AL17" s="238">
        <f t="shared" si="6"/>
        <v>2569080</v>
      </c>
      <c r="AM17" s="231">
        <f t="shared" si="21"/>
        <v>530974000</v>
      </c>
      <c r="AN17" s="158">
        <f t="shared" si="7"/>
        <v>530974000</v>
      </c>
      <c r="AO17" s="231">
        <f t="shared" si="22"/>
        <v>0</v>
      </c>
      <c r="AV17" s="69" t="s">
        <v>818</v>
      </c>
      <c r="AW17" s="266">
        <v>2023000</v>
      </c>
      <c r="AX17" s="268">
        <v>5.4000000000000003E-3</v>
      </c>
      <c r="AY17" s="162">
        <f t="shared" si="23"/>
        <v>10924.2</v>
      </c>
      <c r="AZ17" s="162">
        <v>10924</v>
      </c>
      <c r="BB17" s="69" t="s">
        <v>818</v>
      </c>
      <c r="BC17" s="162">
        <v>2552014</v>
      </c>
      <c r="BD17" s="269">
        <v>0.01</v>
      </c>
      <c r="BE17" s="231">
        <f t="shared" si="24"/>
        <v>25520.14</v>
      </c>
      <c r="BF17" s="266">
        <v>25520</v>
      </c>
    </row>
    <row r="18" spans="2:58" s="220" customFormat="1" ht="30" x14ac:dyDescent="0.25">
      <c r="B18" s="208">
        <v>8</v>
      </c>
      <c r="C18" s="209" t="str">
        <f>FORMULASI!C18</f>
        <v>Kulisusu</v>
      </c>
      <c r="D18" s="209" t="str">
        <f>FORMULASI!D18</f>
        <v>Linsowu</v>
      </c>
      <c r="E18" s="210">
        <f>FORMULASI!E18</f>
        <v>485793000</v>
      </c>
      <c r="F18" s="209" t="str">
        <f>'7410 Kab. Buton Utara (2)'!D60</f>
        <v>Sangat Tertinggal</v>
      </c>
      <c r="G18" s="209">
        <f>'7410 Kab. Buton Utara'!E60</f>
        <v>7</v>
      </c>
      <c r="H18" s="211">
        <f>'7410 Kab. Buton Utara'!F60</f>
        <v>835</v>
      </c>
      <c r="I18" s="212">
        <f t="shared" si="8"/>
        <v>1.7459122652950278E-2</v>
      </c>
      <c r="J18" s="212">
        <f t="shared" si="9"/>
        <v>1.7459122652950278E-3</v>
      </c>
      <c r="K18" s="211">
        <f>'7410 Kab. Buton Utara'!G60</f>
        <v>228</v>
      </c>
      <c r="L18" s="212">
        <f t="shared" si="10"/>
        <v>2.9672045809474232E-2</v>
      </c>
      <c r="M18" s="212">
        <f t="shared" si="0"/>
        <v>1.4836022904737116E-2</v>
      </c>
      <c r="N18" s="213">
        <f>'7410 Kab. Buton Utara'!H60</f>
        <v>56.970571</v>
      </c>
      <c r="O18" s="212">
        <f t="shared" si="1"/>
        <v>3.2683191509604047E-2</v>
      </c>
      <c r="P18" s="212">
        <f t="shared" si="2"/>
        <v>4.9024787264406065E-3</v>
      </c>
      <c r="Q18" s="213">
        <f>'7410 Kab. Buton Utara'!I60</f>
        <v>69.362306000000004</v>
      </c>
      <c r="R18" s="212">
        <f t="shared" si="3"/>
        <v>1.9163759017713503E-2</v>
      </c>
      <c r="S18" s="212">
        <f t="shared" si="4"/>
        <v>4.7909397544283758E-3</v>
      </c>
      <c r="T18" s="208">
        <f t="shared" si="11"/>
        <v>2.6275353650901126E-2</v>
      </c>
      <c r="U18" s="214">
        <f>FORMULASI!U18</f>
        <v>53074000</v>
      </c>
      <c r="V18" s="215">
        <f>FORMULASI!V18</f>
        <v>538867000</v>
      </c>
      <c r="W18" s="216">
        <f t="shared" si="12"/>
        <v>36000000</v>
      </c>
      <c r="X18" s="124">
        <f t="shared" si="13"/>
        <v>26700000</v>
      </c>
      <c r="Y18" s="125">
        <f t="shared" si="14"/>
        <v>194208000</v>
      </c>
      <c r="Z18" s="125">
        <f t="shared" si="15"/>
        <v>1387303.2000000002</v>
      </c>
      <c r="AA18" s="125">
        <v>0</v>
      </c>
      <c r="AB18" s="217">
        <f t="shared" si="16"/>
        <v>2569080</v>
      </c>
      <c r="AC18" s="217">
        <f t="shared" si="17"/>
        <v>12600000</v>
      </c>
      <c r="AD18" s="217">
        <v>49200000</v>
      </c>
      <c r="AE18" s="126">
        <f t="shared" si="18"/>
        <v>53886700</v>
      </c>
      <c r="AF18" s="126">
        <v>14700000</v>
      </c>
      <c r="AG18" s="218">
        <v>92000000</v>
      </c>
      <c r="AH18" s="219">
        <f t="shared" si="19"/>
        <v>55615916.800000012</v>
      </c>
      <c r="AI18" s="234"/>
      <c r="AJ18" s="251">
        <f t="shared" si="20"/>
        <v>10.320898626191623</v>
      </c>
      <c r="AK18" s="252">
        <f t="shared" si="5"/>
        <v>256908000</v>
      </c>
      <c r="AL18" s="252">
        <f t="shared" si="6"/>
        <v>2569080</v>
      </c>
      <c r="AM18" s="253">
        <f t="shared" si="21"/>
        <v>538867000</v>
      </c>
      <c r="AN18" s="254">
        <f t="shared" si="7"/>
        <v>538867000</v>
      </c>
      <c r="AO18" s="253">
        <f t="shared" si="22"/>
        <v>0</v>
      </c>
      <c r="AV18" s="69" t="s">
        <v>818</v>
      </c>
      <c r="AW18" s="266">
        <v>2023000</v>
      </c>
      <c r="AX18" s="268">
        <v>5.4000000000000003E-3</v>
      </c>
      <c r="AY18" s="162">
        <f t="shared" si="23"/>
        <v>10924.2</v>
      </c>
      <c r="AZ18" s="162">
        <v>10924</v>
      </c>
      <c r="BB18" s="69" t="s">
        <v>818</v>
      </c>
      <c r="BC18" s="162">
        <v>2552014</v>
      </c>
      <c r="BD18" s="269">
        <v>0.01</v>
      </c>
      <c r="BE18" s="231">
        <f t="shared" si="24"/>
        <v>25520.14</v>
      </c>
      <c r="BF18" s="266">
        <v>25520</v>
      </c>
    </row>
    <row r="19" spans="2:58" s="69" customFormat="1" x14ac:dyDescent="0.25">
      <c r="B19" s="91">
        <v>9</v>
      </c>
      <c r="C19" s="74" t="str">
        <f>FORMULASI!C19</f>
        <v>Kulisusu</v>
      </c>
      <c r="D19" s="74" t="str">
        <f>FORMULASI!D19</f>
        <v>Rombo</v>
      </c>
      <c r="E19" s="75">
        <f>FORMULASI!E19</f>
        <v>485793000</v>
      </c>
      <c r="F19" s="74" t="str">
        <f>'7410 Kab. Buton Utara (2)'!D68</f>
        <v>Tertinggal</v>
      </c>
      <c r="G19" s="74">
        <f>'7410 Kab. Buton Utara'!E68</f>
        <v>6</v>
      </c>
      <c r="H19" s="112">
        <f>'7410 Kab. Buton Utara'!F68</f>
        <v>1070</v>
      </c>
      <c r="I19" s="92">
        <f t="shared" si="8"/>
        <v>2.2372767950487184E-2</v>
      </c>
      <c r="J19" s="92">
        <f t="shared" si="9"/>
        <v>2.2372767950487185E-3</v>
      </c>
      <c r="K19" s="112">
        <f>'7410 Kab. Buton Utara'!G68</f>
        <v>173</v>
      </c>
      <c r="L19" s="92">
        <f t="shared" si="10"/>
        <v>2.2514315460697553E-2</v>
      </c>
      <c r="M19" s="92">
        <f t="shared" si="0"/>
        <v>1.1257157730348777E-2</v>
      </c>
      <c r="N19" s="93">
        <f>'7410 Kab. Buton Utara'!H68</f>
        <v>19.271476</v>
      </c>
      <c r="O19" s="92">
        <f t="shared" si="1"/>
        <v>1.1055766683130807E-2</v>
      </c>
      <c r="P19" s="92">
        <f t="shared" si="2"/>
        <v>1.658365002469621E-3</v>
      </c>
      <c r="Q19" s="93">
        <f>'7410 Kab. Buton Utara'!I68</f>
        <v>57.674177999999998</v>
      </c>
      <c r="R19" s="92">
        <f t="shared" si="3"/>
        <v>1.5934505532972241E-2</v>
      </c>
      <c r="S19" s="92">
        <f t="shared" si="4"/>
        <v>3.9836263832430602E-3</v>
      </c>
      <c r="T19" s="91">
        <f t="shared" si="11"/>
        <v>1.9136425911110175E-2</v>
      </c>
      <c r="U19" s="149">
        <f>FORMULASI!U19</f>
        <v>64797000</v>
      </c>
      <c r="V19" s="94">
        <f>FORMULASI!V19</f>
        <v>550590000</v>
      </c>
      <c r="W19" s="124">
        <f t="shared" si="12"/>
        <v>36000000</v>
      </c>
      <c r="X19" s="124">
        <f t="shared" si="13"/>
        <v>26700000</v>
      </c>
      <c r="Y19" s="125">
        <f t="shared" si="14"/>
        <v>194208000</v>
      </c>
      <c r="Z19" s="125">
        <f t="shared" si="15"/>
        <v>1387303.2000000002</v>
      </c>
      <c r="AA19" s="125">
        <v>0</v>
      </c>
      <c r="AB19" s="125">
        <f t="shared" si="16"/>
        <v>2569080</v>
      </c>
      <c r="AC19" s="125">
        <f t="shared" si="17"/>
        <v>12600000</v>
      </c>
      <c r="AD19" s="125">
        <v>49200000</v>
      </c>
      <c r="AE19" s="126">
        <f t="shared" si="18"/>
        <v>55059000</v>
      </c>
      <c r="AF19" s="126">
        <v>14700000</v>
      </c>
      <c r="AG19" s="126">
        <v>92000000</v>
      </c>
      <c r="AH19" s="81">
        <f t="shared" si="19"/>
        <v>66166616.800000012</v>
      </c>
      <c r="AI19" s="233"/>
      <c r="AJ19" s="237">
        <f t="shared" si="20"/>
        <v>12.017402568154164</v>
      </c>
      <c r="AK19" s="238">
        <f t="shared" si="5"/>
        <v>256908000</v>
      </c>
      <c r="AL19" s="238">
        <f t="shared" si="6"/>
        <v>2569080</v>
      </c>
      <c r="AM19" s="231">
        <f t="shared" si="21"/>
        <v>550590000</v>
      </c>
      <c r="AN19" s="158">
        <f t="shared" si="7"/>
        <v>550590000</v>
      </c>
      <c r="AO19" s="231">
        <f t="shared" si="22"/>
        <v>0</v>
      </c>
      <c r="AV19" s="220" t="s">
        <v>819</v>
      </c>
      <c r="AW19" s="266">
        <v>2023000</v>
      </c>
      <c r="AX19" s="268">
        <v>5.4000000000000003E-3</v>
      </c>
      <c r="AY19" s="162">
        <f t="shared" si="23"/>
        <v>10924.2</v>
      </c>
      <c r="AZ19" s="162">
        <v>10924</v>
      </c>
      <c r="BB19" s="220" t="s">
        <v>819</v>
      </c>
      <c r="BC19" s="162">
        <v>2552014</v>
      </c>
      <c r="BD19" s="269">
        <v>0.01</v>
      </c>
      <c r="BE19" s="231">
        <f t="shared" si="24"/>
        <v>25520.14</v>
      </c>
      <c r="BF19" s="266">
        <v>25520</v>
      </c>
    </row>
    <row r="20" spans="2:58" s="220" customFormat="1" ht="30" x14ac:dyDescent="0.25">
      <c r="B20" s="208">
        <v>10</v>
      </c>
      <c r="C20" s="209" t="str">
        <f>FORMULASI!C20</f>
        <v>Kulisusu</v>
      </c>
      <c r="D20" s="209" t="str">
        <f>FORMULASI!D20</f>
        <v>Wasalabose</v>
      </c>
      <c r="E20" s="210">
        <f>FORMULASI!E20</f>
        <v>485793000</v>
      </c>
      <c r="F20" s="209" t="str">
        <f>'7410 Kab. Buton Utara (2)'!D70</f>
        <v>Sangat Tertinggal</v>
      </c>
      <c r="G20" s="209">
        <f>'7410 Kab. Buton Utara'!E70</f>
        <v>3</v>
      </c>
      <c r="H20" s="211">
        <f>'7410 Kab. Buton Utara'!F70</f>
        <v>487</v>
      </c>
      <c r="I20" s="212">
        <f t="shared" si="8"/>
        <v>1.0182745786810521E-2</v>
      </c>
      <c r="J20" s="212">
        <f t="shared" si="9"/>
        <v>1.0182745786810521E-3</v>
      </c>
      <c r="K20" s="211">
        <f>'7410 Kab. Buton Utara'!G70</f>
        <v>59</v>
      </c>
      <c r="L20" s="212">
        <f t="shared" si="10"/>
        <v>7.6782925559604372E-3</v>
      </c>
      <c r="M20" s="212">
        <f t="shared" si="0"/>
        <v>3.8391462779802186E-3</v>
      </c>
      <c r="N20" s="213">
        <f>'7410 Kab. Buton Utara'!H70</f>
        <v>124.45443400000001</v>
      </c>
      <c r="O20" s="212">
        <f t="shared" si="1"/>
        <v>7.1397706381446963E-2</v>
      </c>
      <c r="P20" s="212">
        <f t="shared" si="2"/>
        <v>1.0709655957217044E-2</v>
      </c>
      <c r="Q20" s="213">
        <f>'7410 Kab. Buton Utara'!I70</f>
        <v>59.399377000000001</v>
      </c>
      <c r="R20" s="212">
        <f t="shared" si="3"/>
        <v>1.6411151997027234E-2</v>
      </c>
      <c r="S20" s="212">
        <f t="shared" si="4"/>
        <v>4.1027879992568085E-3</v>
      </c>
      <c r="T20" s="208">
        <f t="shared" si="11"/>
        <v>1.9669864813135124E-2</v>
      </c>
      <c r="U20" s="214">
        <f>FORMULASI!U20</f>
        <v>49354000</v>
      </c>
      <c r="V20" s="215">
        <f>FORMULASI!V20</f>
        <v>535147000</v>
      </c>
      <c r="W20" s="216">
        <f t="shared" si="12"/>
        <v>36000000</v>
      </c>
      <c r="X20" s="124">
        <f t="shared" si="13"/>
        <v>26700000</v>
      </c>
      <c r="Y20" s="125">
        <f t="shared" si="14"/>
        <v>194208000</v>
      </c>
      <c r="Z20" s="125">
        <f t="shared" si="15"/>
        <v>1387303.2000000002</v>
      </c>
      <c r="AA20" s="125">
        <v>0</v>
      </c>
      <c r="AB20" s="217">
        <f t="shared" si="16"/>
        <v>2569080</v>
      </c>
      <c r="AC20" s="217">
        <f t="shared" si="17"/>
        <v>12600000</v>
      </c>
      <c r="AD20" s="217">
        <v>49200000</v>
      </c>
      <c r="AE20" s="126">
        <f t="shared" si="18"/>
        <v>53514700</v>
      </c>
      <c r="AF20" s="126">
        <v>14700000</v>
      </c>
      <c r="AG20" s="218">
        <v>92000000</v>
      </c>
      <c r="AH20" s="219">
        <f t="shared" si="19"/>
        <v>52267916.800000012</v>
      </c>
      <c r="AI20" s="234"/>
      <c r="AJ20" s="251">
        <f t="shared" si="20"/>
        <v>9.7670204261632811</v>
      </c>
      <c r="AK20" s="252">
        <f t="shared" si="5"/>
        <v>256908000</v>
      </c>
      <c r="AL20" s="252">
        <f t="shared" si="6"/>
        <v>2569080</v>
      </c>
      <c r="AM20" s="253">
        <f t="shared" si="21"/>
        <v>535147000</v>
      </c>
      <c r="AN20" s="254">
        <f t="shared" si="7"/>
        <v>535147000</v>
      </c>
      <c r="AO20" s="253">
        <f t="shared" si="22"/>
        <v>0</v>
      </c>
      <c r="AV20" s="220" t="s">
        <v>819</v>
      </c>
      <c r="AW20" s="266">
        <v>2023000</v>
      </c>
      <c r="AX20" s="268">
        <v>5.4000000000000003E-3</v>
      </c>
      <c r="AY20" s="162">
        <f t="shared" si="23"/>
        <v>10924.2</v>
      </c>
      <c r="AZ20" s="162">
        <v>10924</v>
      </c>
      <c r="BB20" s="220" t="s">
        <v>819</v>
      </c>
      <c r="BC20" s="162">
        <v>2552014</v>
      </c>
      <c r="BD20" s="269">
        <v>0.01</v>
      </c>
      <c r="BE20" s="231">
        <f t="shared" si="24"/>
        <v>25520.14</v>
      </c>
      <c r="BF20" s="266">
        <v>25520</v>
      </c>
    </row>
    <row r="21" spans="2:58" s="69" customFormat="1" x14ac:dyDescent="0.25">
      <c r="B21" s="91">
        <v>11</v>
      </c>
      <c r="C21" s="74" t="str">
        <f>FORMULASI!C21</f>
        <v>Kulisusu</v>
      </c>
      <c r="D21" s="74" t="str">
        <f>FORMULASI!D21</f>
        <v>Malalanda</v>
      </c>
      <c r="E21" s="75">
        <f>FORMULASI!E21</f>
        <v>485793000</v>
      </c>
      <c r="F21" s="74" t="str">
        <f>'7410 Kab. Buton Utara (2)'!D71</f>
        <v>Berkembang</v>
      </c>
      <c r="G21" s="74">
        <f>'7410 Kab. Buton Utara'!E71</f>
        <v>4</v>
      </c>
      <c r="H21" s="112">
        <f>'7410 Kab. Buton Utara'!F71</f>
        <v>485</v>
      </c>
      <c r="I21" s="92">
        <f t="shared" si="8"/>
        <v>1.0140927528959143E-2</v>
      </c>
      <c r="J21" s="92">
        <f t="shared" si="9"/>
        <v>1.0140927528959143E-3</v>
      </c>
      <c r="K21" s="112">
        <f>'7410 Kab. Buton Utara'!G71</f>
        <v>78</v>
      </c>
      <c r="L21" s="92">
        <f t="shared" si="10"/>
        <v>1.015096304008329E-2</v>
      </c>
      <c r="M21" s="92">
        <f t="shared" si="0"/>
        <v>5.0754815200416449E-3</v>
      </c>
      <c r="N21" s="93">
        <f>'7410 Kab. Buton Utara'!H71</f>
        <v>10.201654</v>
      </c>
      <c r="O21" s="92">
        <f t="shared" si="1"/>
        <v>5.8525411549187056E-3</v>
      </c>
      <c r="P21" s="92">
        <f t="shared" si="2"/>
        <v>8.7788117323780578E-4</v>
      </c>
      <c r="Q21" s="93">
        <f>'7410 Kab. Buton Utara'!I71</f>
        <v>40.964353000000003</v>
      </c>
      <c r="R21" s="92">
        <f t="shared" si="3"/>
        <v>1.1317832904928929E-2</v>
      </c>
      <c r="S21" s="92">
        <f t="shared" si="4"/>
        <v>2.8294582262322321E-3</v>
      </c>
      <c r="T21" s="91">
        <f t="shared" si="11"/>
        <v>9.7969136724075975E-3</v>
      </c>
      <c r="U21" s="149">
        <f>FORMULASI!U21</f>
        <v>48138000</v>
      </c>
      <c r="V21" s="94">
        <f>FORMULASI!V21</f>
        <v>533931000</v>
      </c>
      <c r="W21" s="124">
        <f t="shared" si="12"/>
        <v>36000000</v>
      </c>
      <c r="X21" s="124">
        <f t="shared" si="13"/>
        <v>26700000</v>
      </c>
      <c r="Y21" s="125">
        <f t="shared" si="14"/>
        <v>194208000</v>
      </c>
      <c r="Z21" s="125">
        <f t="shared" si="15"/>
        <v>1387303.2000000002</v>
      </c>
      <c r="AA21" s="125">
        <v>0</v>
      </c>
      <c r="AB21" s="125">
        <f t="shared" si="16"/>
        <v>2569080</v>
      </c>
      <c r="AC21" s="125">
        <f t="shared" si="17"/>
        <v>12600000</v>
      </c>
      <c r="AD21" s="125">
        <v>49200000</v>
      </c>
      <c r="AE21" s="126">
        <f t="shared" si="18"/>
        <v>53393100</v>
      </c>
      <c r="AF21" s="126">
        <v>14700000</v>
      </c>
      <c r="AG21" s="126">
        <v>92000000</v>
      </c>
      <c r="AH21" s="81">
        <f t="shared" si="19"/>
        <v>51173516.800000012</v>
      </c>
      <c r="AI21" s="233"/>
      <c r="AJ21" s="237">
        <f t="shared" si="20"/>
        <v>9.5842940005356514</v>
      </c>
      <c r="AK21" s="238">
        <f t="shared" si="5"/>
        <v>256908000</v>
      </c>
      <c r="AL21" s="238">
        <f t="shared" si="6"/>
        <v>2569080</v>
      </c>
      <c r="AM21" s="231">
        <f t="shared" si="21"/>
        <v>533931000</v>
      </c>
      <c r="AN21" s="158">
        <f t="shared" si="7"/>
        <v>533931000</v>
      </c>
      <c r="AO21" s="231">
        <f t="shared" si="22"/>
        <v>0</v>
      </c>
      <c r="AV21" s="220"/>
      <c r="AW21" s="266"/>
      <c r="AX21" s="220"/>
      <c r="AY21" s="266">
        <f>SUM(AY11:AY20)</f>
        <v>115608.59999999998</v>
      </c>
      <c r="AZ21" s="266">
        <f>SUM(AZ11:AZ20)</f>
        <v>115607</v>
      </c>
      <c r="BE21" s="231">
        <f>SUM(BE11:BE20)</f>
        <v>259681.26000000007</v>
      </c>
      <c r="BF21" s="162">
        <f>SUM(BF11:BF20)</f>
        <v>259680</v>
      </c>
    </row>
    <row r="22" spans="2:58" s="220" customFormat="1" x14ac:dyDescent="0.25">
      <c r="B22" s="208">
        <v>12</v>
      </c>
      <c r="C22" s="209" t="str">
        <f>FORMULASI!C22</f>
        <v>Kulisusu</v>
      </c>
      <c r="D22" s="209" t="str">
        <f>FORMULASI!D22</f>
        <v>Lemo Ea</v>
      </c>
      <c r="E22" s="210">
        <f>FORMULASI!E22</f>
        <v>485793000</v>
      </c>
      <c r="F22" s="209" t="str">
        <f>'7410 Kab. Buton Utara (2)'!D77</f>
        <v>Tertinggal</v>
      </c>
      <c r="G22" s="209">
        <f>'7410 Kab. Buton Utara'!E77</f>
        <v>7</v>
      </c>
      <c r="H22" s="211">
        <f>'7410 Kab. Buton Utara'!F77</f>
        <v>789</v>
      </c>
      <c r="I22" s="212">
        <f t="shared" si="8"/>
        <v>1.6497302722368587E-2</v>
      </c>
      <c r="J22" s="212">
        <f t="shared" si="9"/>
        <v>1.6497302722368588E-3</v>
      </c>
      <c r="K22" s="211">
        <f>'7410 Kab. Buton Utara'!G77</f>
        <v>266</v>
      </c>
      <c r="L22" s="212">
        <f t="shared" si="10"/>
        <v>3.4617386777719937E-2</v>
      </c>
      <c r="M22" s="212">
        <f t="shared" si="0"/>
        <v>1.7308693388859969E-2</v>
      </c>
      <c r="N22" s="213">
        <f>'7410 Kab. Buton Utara'!H77</f>
        <v>54.408822999999998</v>
      </c>
      <c r="O22" s="212">
        <f t="shared" si="1"/>
        <v>3.1213553782375628E-2</v>
      </c>
      <c r="P22" s="212">
        <f t="shared" si="2"/>
        <v>4.682033067356344E-3</v>
      </c>
      <c r="Q22" s="213">
        <f>'7410 Kab. Buton Utara'!I77</f>
        <v>55.286183000000001</v>
      </c>
      <c r="R22" s="212">
        <f t="shared" si="3"/>
        <v>1.5274738530480936E-2</v>
      </c>
      <c r="S22" s="212">
        <f t="shared" si="4"/>
        <v>3.8186846326202341E-3</v>
      </c>
      <c r="T22" s="208">
        <f t="shared" si="11"/>
        <v>2.7459141361073407E-2</v>
      </c>
      <c r="U22" s="214">
        <f>FORMULASI!U22</f>
        <v>53706000</v>
      </c>
      <c r="V22" s="215">
        <f>FORMULASI!V22</f>
        <v>539499000</v>
      </c>
      <c r="W22" s="216">
        <f t="shared" si="12"/>
        <v>36000000</v>
      </c>
      <c r="X22" s="124">
        <f t="shared" si="13"/>
        <v>26700000</v>
      </c>
      <c r="Y22" s="125">
        <f t="shared" si="14"/>
        <v>194208000</v>
      </c>
      <c r="Z22" s="125">
        <f t="shared" si="15"/>
        <v>1387303.2000000002</v>
      </c>
      <c r="AA22" s="125">
        <v>0</v>
      </c>
      <c r="AB22" s="217">
        <f t="shared" si="16"/>
        <v>2569080</v>
      </c>
      <c r="AC22" s="217">
        <f t="shared" si="17"/>
        <v>12600000</v>
      </c>
      <c r="AD22" s="217">
        <v>49200000</v>
      </c>
      <c r="AE22" s="126">
        <f t="shared" si="18"/>
        <v>53949900</v>
      </c>
      <c r="AF22" s="126">
        <v>14700000</v>
      </c>
      <c r="AG22" s="218">
        <v>92000000</v>
      </c>
      <c r="AH22" s="219">
        <f t="shared" si="19"/>
        <v>56184716.800000012</v>
      </c>
      <c r="AI22" s="234"/>
      <c r="AJ22" s="251">
        <f t="shared" si="20"/>
        <v>10.414239284966239</v>
      </c>
      <c r="AK22" s="252">
        <f t="shared" si="5"/>
        <v>256908000</v>
      </c>
      <c r="AL22" s="252">
        <f t="shared" si="6"/>
        <v>2569080</v>
      </c>
      <c r="AM22" s="253">
        <f t="shared" si="21"/>
        <v>539499000</v>
      </c>
      <c r="AN22" s="254">
        <f t="shared" si="7"/>
        <v>539499000</v>
      </c>
      <c r="AO22" s="253">
        <f t="shared" si="22"/>
        <v>0</v>
      </c>
      <c r="AV22" s="69"/>
      <c r="AW22" s="162">
        <f>AY22-AZ22</f>
        <v>19.199999999720603</v>
      </c>
      <c r="AX22" s="69">
        <v>12</v>
      </c>
      <c r="AY22" s="231">
        <f>AX22*AY21</f>
        <v>1387303.1999999997</v>
      </c>
      <c r="AZ22" s="266">
        <f>AX22*AZ21</f>
        <v>1387284</v>
      </c>
      <c r="BC22" s="253">
        <f>BE22-BF22</f>
        <v>15.120000001043081</v>
      </c>
      <c r="BD22" s="220">
        <v>12</v>
      </c>
      <c r="BE22" s="253">
        <f>BE21*BD22</f>
        <v>3116175.120000001</v>
      </c>
      <c r="BF22" s="266">
        <f>BD22*BF21</f>
        <v>3116160</v>
      </c>
    </row>
    <row r="23" spans="2:58" s="69" customFormat="1" x14ac:dyDescent="0.25">
      <c r="B23" s="91">
        <v>13</v>
      </c>
      <c r="C23" s="74" t="str">
        <f>FORMULASI!C23</f>
        <v>Kulisusu</v>
      </c>
      <c r="D23" s="74" t="str">
        <f>FORMULASI!D23</f>
        <v>Lantagi</v>
      </c>
      <c r="E23" s="75">
        <f>FORMULASI!E23</f>
        <v>485793000</v>
      </c>
      <c r="F23" s="74" t="str">
        <f>'7410 Kab. Buton Utara (2)'!D79</f>
        <v>Tertinggal</v>
      </c>
      <c r="G23" s="74">
        <f>'7410 Kab. Buton Utara'!E79</f>
        <v>4</v>
      </c>
      <c r="H23" s="112">
        <f>'7410 Kab. Buton Utara'!F79</f>
        <v>362</v>
      </c>
      <c r="I23" s="92">
        <f t="shared" si="8"/>
        <v>7.5691046710994019E-3</v>
      </c>
      <c r="J23" s="92">
        <f t="shared" si="9"/>
        <v>7.5691046710994021E-4</v>
      </c>
      <c r="K23" s="112">
        <f>'7410 Kab. Buton Utara'!G79</f>
        <v>86</v>
      </c>
      <c r="L23" s="92">
        <f t="shared" si="10"/>
        <v>1.1192087454450807E-2</v>
      </c>
      <c r="M23" s="92">
        <f t="shared" si="0"/>
        <v>5.5960437272254034E-3</v>
      </c>
      <c r="N23" s="93">
        <f>'7410 Kab. Buton Utara'!H79</f>
        <v>10.86698</v>
      </c>
      <c r="O23" s="92">
        <f t="shared" si="1"/>
        <v>6.2342290455722647E-3</v>
      </c>
      <c r="P23" s="92">
        <f t="shared" si="2"/>
        <v>9.3513435683583964E-4</v>
      </c>
      <c r="Q23" s="93">
        <f>'7410 Kab. Buton Utara'!I79</f>
        <v>40.356338000000001</v>
      </c>
      <c r="R23" s="92">
        <f t="shared" si="3"/>
        <v>1.1149847530579422E-2</v>
      </c>
      <c r="S23" s="92">
        <f t="shared" si="4"/>
        <v>2.7874618826448554E-3</v>
      </c>
      <c r="T23" s="91">
        <f t="shared" si="11"/>
        <v>1.0075550433816038E-2</v>
      </c>
      <c r="U23" s="149">
        <f>FORMULASI!U23</f>
        <v>85847000</v>
      </c>
      <c r="V23" s="94">
        <f>FORMULASI!V23</f>
        <v>571640000</v>
      </c>
      <c r="W23" s="124">
        <f t="shared" si="12"/>
        <v>36000000</v>
      </c>
      <c r="X23" s="124">
        <f t="shared" si="13"/>
        <v>26700000</v>
      </c>
      <c r="Y23" s="125">
        <f t="shared" si="14"/>
        <v>194208000</v>
      </c>
      <c r="Z23" s="125">
        <f t="shared" si="15"/>
        <v>1387303.2000000002</v>
      </c>
      <c r="AA23" s="125">
        <v>0</v>
      </c>
      <c r="AB23" s="125">
        <f t="shared" si="16"/>
        <v>2569080</v>
      </c>
      <c r="AC23" s="125">
        <f t="shared" si="17"/>
        <v>12600000</v>
      </c>
      <c r="AD23" s="125">
        <v>49200000</v>
      </c>
      <c r="AE23" s="126">
        <f t="shared" si="18"/>
        <v>57164000</v>
      </c>
      <c r="AF23" s="126">
        <v>14700000</v>
      </c>
      <c r="AG23" s="126">
        <v>92000000</v>
      </c>
      <c r="AH23" s="81">
        <f t="shared" si="19"/>
        <v>85111616.800000012</v>
      </c>
      <c r="AI23" s="233"/>
      <c r="AJ23" s="237">
        <f t="shared" si="20"/>
        <v>14.889024001119589</v>
      </c>
      <c r="AK23" s="238">
        <f t="shared" si="5"/>
        <v>256908000</v>
      </c>
      <c r="AL23" s="238">
        <f t="shared" si="6"/>
        <v>2569080</v>
      </c>
      <c r="AM23" s="231">
        <f t="shared" si="21"/>
        <v>571640000</v>
      </c>
      <c r="AN23" s="158">
        <f t="shared" si="7"/>
        <v>571640000</v>
      </c>
      <c r="AO23" s="231">
        <f t="shared" si="22"/>
        <v>0</v>
      </c>
      <c r="AW23" s="162">
        <f>AY23-AZ23</f>
        <v>1497.5999999791384</v>
      </c>
      <c r="AX23" s="69">
        <v>78</v>
      </c>
      <c r="AY23" s="231">
        <f>AX23*AY22</f>
        <v>108209649.59999998</v>
      </c>
      <c r="AZ23" s="162">
        <f>AZ22*AX23</f>
        <v>108208152</v>
      </c>
      <c r="BC23" s="253">
        <f>BE23-BF23</f>
        <v>1179.3600000739098</v>
      </c>
      <c r="BD23" s="69">
        <v>78</v>
      </c>
      <c r="BE23" s="231">
        <f>BE22*BD23</f>
        <v>243061659.36000007</v>
      </c>
      <c r="BF23" s="162">
        <f>BF22*BD23</f>
        <v>243060480</v>
      </c>
    </row>
    <row r="24" spans="2:58" s="220" customFormat="1" x14ac:dyDescent="0.25">
      <c r="B24" s="208">
        <v>14</v>
      </c>
      <c r="C24" s="209" t="str">
        <f>FORMULASI!C24</f>
        <v>Kulisusu</v>
      </c>
      <c r="D24" s="209" t="str">
        <f>FORMULASI!D24</f>
        <v>Laangke</v>
      </c>
      <c r="E24" s="210">
        <f>FORMULASI!E24</f>
        <v>485793000</v>
      </c>
      <c r="F24" s="209" t="str">
        <f>'7410 Kab. Buton Utara (2)'!D3</f>
        <v>Tertinggal</v>
      </c>
      <c r="G24" s="209">
        <f>'7410 Kab. Buton Utara'!E3</f>
        <v>5</v>
      </c>
      <c r="H24" s="211">
        <f>'7410 Kab. Buton Utara'!F3</f>
        <v>396</v>
      </c>
      <c r="I24" s="212">
        <f t="shared" si="8"/>
        <v>8.2800150545728271E-3</v>
      </c>
      <c r="J24" s="212">
        <f t="shared" si="9"/>
        <v>8.2800150545728278E-4</v>
      </c>
      <c r="K24" s="211">
        <f>'7410 Kab. Buton Utara'!G3</f>
        <v>107</v>
      </c>
      <c r="L24" s="212">
        <f t="shared" si="10"/>
        <v>1.3925039042165539E-2</v>
      </c>
      <c r="M24" s="212">
        <f t="shared" si="0"/>
        <v>6.9625195210827693E-3</v>
      </c>
      <c r="N24" s="213">
        <f>'7410 Kab. Buton Utara'!H3</f>
        <v>9.1089439999999993</v>
      </c>
      <c r="O24" s="212">
        <f t="shared" si="1"/>
        <v>5.2256692530299317E-3</v>
      </c>
      <c r="P24" s="212">
        <f t="shared" si="2"/>
        <v>7.8385038795448971E-4</v>
      </c>
      <c r="Q24" s="213">
        <f>'7410 Kab. Buton Utara'!I3</f>
        <v>55.218220000000002</v>
      </c>
      <c r="R24" s="212">
        <f t="shared" si="3"/>
        <v>1.5255961378606533E-2</v>
      </c>
      <c r="S24" s="212">
        <f t="shared" si="4"/>
        <v>3.8139903446516334E-3</v>
      </c>
      <c r="T24" s="208">
        <f t="shared" si="11"/>
        <v>1.2388361759146175E-2</v>
      </c>
      <c r="U24" s="214">
        <f>FORMULASI!U24</f>
        <v>52972000</v>
      </c>
      <c r="V24" s="215">
        <f>FORMULASI!V24</f>
        <v>538765000</v>
      </c>
      <c r="W24" s="216">
        <f t="shared" si="12"/>
        <v>36000000</v>
      </c>
      <c r="X24" s="124">
        <f t="shared" si="13"/>
        <v>26700000</v>
      </c>
      <c r="Y24" s="125">
        <f t="shared" si="14"/>
        <v>194208000</v>
      </c>
      <c r="Z24" s="125">
        <f t="shared" si="15"/>
        <v>1387303.2000000002</v>
      </c>
      <c r="AA24" s="125">
        <v>0</v>
      </c>
      <c r="AB24" s="217">
        <f t="shared" si="16"/>
        <v>2569080</v>
      </c>
      <c r="AC24" s="217">
        <f t="shared" si="17"/>
        <v>12600000</v>
      </c>
      <c r="AD24" s="217">
        <v>49200000</v>
      </c>
      <c r="AE24" s="126">
        <f t="shared" si="18"/>
        <v>53876500</v>
      </c>
      <c r="AF24" s="126">
        <v>14700000</v>
      </c>
      <c r="AG24" s="218">
        <v>92000000</v>
      </c>
      <c r="AH24" s="219">
        <f t="shared" si="19"/>
        <v>55524116.800000012</v>
      </c>
      <c r="AI24" s="234"/>
      <c r="AJ24" s="251">
        <f t="shared" si="20"/>
        <v>10.305813629318909</v>
      </c>
      <c r="AK24" s="252">
        <f t="shared" si="5"/>
        <v>256908000</v>
      </c>
      <c r="AL24" s="252">
        <f t="shared" si="6"/>
        <v>2569080</v>
      </c>
      <c r="AM24" s="253">
        <f t="shared" si="21"/>
        <v>538765000</v>
      </c>
      <c r="AN24" s="254">
        <f t="shared" si="7"/>
        <v>538765000</v>
      </c>
      <c r="AO24" s="253">
        <f t="shared" si="22"/>
        <v>0</v>
      </c>
      <c r="AW24" s="266"/>
      <c r="AZ24" s="266"/>
      <c r="BF24" s="266"/>
    </row>
    <row r="25" spans="2:58" s="69" customFormat="1" x14ac:dyDescent="0.25">
      <c r="B25" s="91">
        <v>15</v>
      </c>
      <c r="C25" s="74" t="str">
        <f>FORMULASI!C25</f>
        <v>Kulisusu</v>
      </c>
      <c r="D25" s="74" t="str">
        <f>FORMULASI!D25</f>
        <v>Kadacua</v>
      </c>
      <c r="E25" s="75">
        <f>FORMULASI!E25</f>
        <v>485793000</v>
      </c>
      <c r="F25" s="74" t="str">
        <f>'7410 Kab. Buton Utara (2)'!D5</f>
        <v>Tertinggal</v>
      </c>
      <c r="G25" s="74">
        <f>'7410 Kab. Buton Utara'!E5</f>
        <v>6</v>
      </c>
      <c r="H25" s="112">
        <f>'7410 Kab. Buton Utara'!F5</f>
        <v>913</v>
      </c>
      <c r="I25" s="92">
        <f t="shared" si="8"/>
        <v>1.9090034709154016E-2</v>
      </c>
      <c r="J25" s="92">
        <f t="shared" si="9"/>
        <v>1.9090034709154016E-3</v>
      </c>
      <c r="K25" s="112">
        <f>'7410 Kab. Buton Utara'!G5</f>
        <v>179</v>
      </c>
      <c r="L25" s="92">
        <f t="shared" si="10"/>
        <v>2.3295158771473191E-2</v>
      </c>
      <c r="M25" s="92">
        <f t="shared" si="0"/>
        <v>1.1647579385736595E-2</v>
      </c>
      <c r="N25" s="93">
        <f>'7410 Kab. Buton Utara'!H5</f>
        <v>6.8284659999999997</v>
      </c>
      <c r="O25" s="92">
        <f t="shared" si="1"/>
        <v>3.9173920513245319E-3</v>
      </c>
      <c r="P25" s="92">
        <f t="shared" si="2"/>
        <v>5.8760880769867974E-4</v>
      </c>
      <c r="Q25" s="93">
        <f>'7410 Kab. Buton Utara'!I5</f>
        <v>32.71669</v>
      </c>
      <c r="R25" s="92">
        <f t="shared" si="3"/>
        <v>9.0391280102082704E-3</v>
      </c>
      <c r="S25" s="92">
        <f t="shared" si="4"/>
        <v>2.2597820025520676E-3</v>
      </c>
      <c r="T25" s="91">
        <f t="shared" si="11"/>
        <v>1.6403973666902744E-2</v>
      </c>
      <c r="U25" s="149">
        <f>FORMULASI!U25</f>
        <v>47269000</v>
      </c>
      <c r="V25" s="94">
        <f>FORMULASI!V25</f>
        <v>533062000</v>
      </c>
      <c r="W25" s="124">
        <f t="shared" si="12"/>
        <v>36000000</v>
      </c>
      <c r="X25" s="124">
        <f t="shared" si="13"/>
        <v>26700000</v>
      </c>
      <c r="Y25" s="125">
        <f t="shared" si="14"/>
        <v>194208000</v>
      </c>
      <c r="Z25" s="125">
        <f t="shared" si="15"/>
        <v>1387303.2000000002</v>
      </c>
      <c r="AA25" s="125">
        <v>0</v>
      </c>
      <c r="AB25" s="125">
        <f t="shared" si="16"/>
        <v>2569080</v>
      </c>
      <c r="AC25" s="125">
        <f t="shared" si="17"/>
        <v>12600000</v>
      </c>
      <c r="AD25" s="125">
        <v>49200000</v>
      </c>
      <c r="AE25" s="126">
        <f t="shared" si="18"/>
        <v>53306200</v>
      </c>
      <c r="AF25" s="126">
        <v>14700000</v>
      </c>
      <c r="AG25" s="126">
        <v>92000000</v>
      </c>
      <c r="AH25" s="81">
        <f t="shared" si="19"/>
        <v>50391416.800000012</v>
      </c>
      <c r="AI25" s="233"/>
      <c r="AJ25" s="237">
        <f t="shared" si="20"/>
        <v>9.4531999654824403</v>
      </c>
      <c r="AK25" s="238">
        <f t="shared" si="5"/>
        <v>256908000</v>
      </c>
      <c r="AL25" s="238">
        <f t="shared" si="6"/>
        <v>2569080</v>
      </c>
      <c r="AM25" s="231">
        <f t="shared" si="21"/>
        <v>533062000</v>
      </c>
      <c r="AN25" s="158">
        <f t="shared" si="7"/>
        <v>533062000</v>
      </c>
      <c r="AO25" s="231">
        <f t="shared" si="22"/>
        <v>0</v>
      </c>
      <c r="AW25" s="162"/>
      <c r="AZ25" s="162"/>
      <c r="BF25" s="162"/>
    </row>
    <row r="26" spans="2:58" s="220" customFormat="1" ht="30" x14ac:dyDescent="0.25">
      <c r="B26" s="208">
        <v>16</v>
      </c>
      <c r="C26" s="209" t="str">
        <f>FORMULASI!C26</f>
        <v>Kulisusu</v>
      </c>
      <c r="D26" s="209" t="str">
        <f>FORMULASI!D26</f>
        <v>Banu-Banua Jaya</v>
      </c>
      <c r="E26" s="210">
        <f>FORMULASI!E26</f>
        <v>485793000</v>
      </c>
      <c r="F26" s="209" t="str">
        <f>'7410 Kab. Buton Utara (2)'!D6</f>
        <v>Tertinggal</v>
      </c>
      <c r="G26" s="209">
        <f>'7410 Kab. Buton Utara'!E6</f>
        <v>4</v>
      </c>
      <c r="H26" s="211">
        <f>'7410 Kab. Buton Utara'!F6</f>
        <v>569</v>
      </c>
      <c r="I26" s="212">
        <f t="shared" si="8"/>
        <v>1.1897294358717015E-2</v>
      </c>
      <c r="J26" s="212">
        <f t="shared" si="9"/>
        <v>1.1897294358717016E-3</v>
      </c>
      <c r="K26" s="211">
        <f>'7410 Kab. Buton Utara'!G6</f>
        <v>75</v>
      </c>
      <c r="L26" s="212">
        <f t="shared" si="10"/>
        <v>9.760541384695471E-3</v>
      </c>
      <c r="M26" s="212">
        <f t="shared" si="0"/>
        <v>4.8802706923477355E-3</v>
      </c>
      <c r="N26" s="213">
        <f>'7410 Kab. Buton Utara'!H6</f>
        <v>10.820555000000001</v>
      </c>
      <c r="O26" s="212">
        <f t="shared" si="1"/>
        <v>6.2075956954197216E-3</v>
      </c>
      <c r="P26" s="212">
        <f t="shared" si="2"/>
        <v>9.3113935431295819E-4</v>
      </c>
      <c r="Q26" s="213">
        <f>'7410 Kab. Buton Utara'!I6</f>
        <v>33.644461999999997</v>
      </c>
      <c r="R26" s="212">
        <f t="shared" si="3"/>
        <v>9.2954574210468034E-3</v>
      </c>
      <c r="S26" s="212">
        <f t="shared" si="4"/>
        <v>2.3238643552617008E-3</v>
      </c>
      <c r="T26" s="208">
        <f t="shared" si="11"/>
        <v>9.3250038377940964E-3</v>
      </c>
      <c r="U26" s="214">
        <f>FORMULASI!U26</f>
        <v>73835000</v>
      </c>
      <c r="V26" s="215">
        <f>FORMULASI!V26</f>
        <v>559628000</v>
      </c>
      <c r="W26" s="216">
        <f t="shared" si="12"/>
        <v>36000000</v>
      </c>
      <c r="X26" s="124">
        <f t="shared" si="13"/>
        <v>26700000</v>
      </c>
      <c r="Y26" s="125">
        <f t="shared" si="14"/>
        <v>194208000</v>
      </c>
      <c r="Z26" s="125">
        <f t="shared" si="15"/>
        <v>1387303.2000000002</v>
      </c>
      <c r="AA26" s="125">
        <v>0</v>
      </c>
      <c r="AB26" s="217">
        <f t="shared" si="16"/>
        <v>2569080</v>
      </c>
      <c r="AC26" s="217">
        <f t="shared" si="17"/>
        <v>12600000</v>
      </c>
      <c r="AD26" s="217">
        <v>49200000</v>
      </c>
      <c r="AE26" s="126">
        <f t="shared" si="18"/>
        <v>55962800</v>
      </c>
      <c r="AF26" s="126">
        <v>14700000</v>
      </c>
      <c r="AG26" s="218">
        <v>92000000</v>
      </c>
      <c r="AH26" s="219">
        <f t="shared" si="19"/>
        <v>74300816.800000012</v>
      </c>
      <c r="AI26" s="234"/>
      <c r="AJ26" s="251">
        <f t="shared" si="20"/>
        <v>13.276822603586671</v>
      </c>
      <c r="AK26" s="252">
        <f t="shared" si="5"/>
        <v>256908000</v>
      </c>
      <c r="AL26" s="252">
        <f t="shared" si="6"/>
        <v>2569080</v>
      </c>
      <c r="AM26" s="253">
        <f t="shared" si="21"/>
        <v>559628000</v>
      </c>
      <c r="AN26" s="254">
        <f t="shared" si="7"/>
        <v>559628000</v>
      </c>
      <c r="AO26" s="253">
        <f t="shared" si="22"/>
        <v>0</v>
      </c>
      <c r="AW26" s="266"/>
      <c r="AZ26" s="266"/>
      <c r="BF26" s="266"/>
    </row>
    <row r="27" spans="2:58" s="69" customFormat="1" x14ac:dyDescent="0.25">
      <c r="B27" s="91">
        <v>17</v>
      </c>
      <c r="C27" s="74" t="str">
        <f>FORMULASI!C27</f>
        <v>Kambowa</v>
      </c>
      <c r="D27" s="74" t="str">
        <f>FORMULASI!D27</f>
        <v>Bubu</v>
      </c>
      <c r="E27" s="75">
        <f>FORMULASI!E27</f>
        <v>485793000</v>
      </c>
      <c r="F27" s="74" t="str">
        <f>'7410 Kab. Buton Utara (2)'!D8</f>
        <v>Tertinggal</v>
      </c>
      <c r="G27" s="74">
        <f>'7410 Kab. Buton Utara'!E8</f>
        <v>7</v>
      </c>
      <c r="H27" s="112">
        <f>'7410 Kab. Buton Utara'!F8</f>
        <v>1016</v>
      </c>
      <c r="I27" s="92">
        <f t="shared" si="8"/>
        <v>2.124367498849998E-2</v>
      </c>
      <c r="J27" s="92">
        <f t="shared" si="9"/>
        <v>2.124367498849998E-3</v>
      </c>
      <c r="K27" s="112">
        <f>'7410 Kab. Buton Utara'!G8</f>
        <v>293</v>
      </c>
      <c r="L27" s="92">
        <f t="shared" si="10"/>
        <v>3.813118167621031E-2</v>
      </c>
      <c r="M27" s="92">
        <f t="shared" si="0"/>
        <v>1.9065590838105155E-2</v>
      </c>
      <c r="N27" s="93">
        <f>'7410 Kab. Buton Utara'!H8</f>
        <v>36.435775</v>
      </c>
      <c r="O27" s="92">
        <f t="shared" si="1"/>
        <v>2.0902676438434211E-2</v>
      </c>
      <c r="P27" s="92">
        <f t="shared" si="2"/>
        <v>3.1354014657651317E-3</v>
      </c>
      <c r="Q27" s="93">
        <f>'7410 Kab. Buton Utara'!I8</f>
        <v>33.50976</v>
      </c>
      <c r="R27" s="92">
        <f t="shared" si="3"/>
        <v>9.2582412900374927E-3</v>
      </c>
      <c r="S27" s="92">
        <f t="shared" si="4"/>
        <v>2.3145603225093732E-3</v>
      </c>
      <c r="T27" s="91">
        <f t="shared" si="11"/>
        <v>2.6639920125229657E-2</v>
      </c>
      <c r="U27" s="149">
        <f>FORMULASI!U27</f>
        <v>75024000</v>
      </c>
      <c r="V27" s="94">
        <f>FORMULASI!V27</f>
        <v>560817000</v>
      </c>
      <c r="W27" s="124">
        <f t="shared" si="12"/>
        <v>36000000</v>
      </c>
      <c r="X27" s="124">
        <f t="shared" si="13"/>
        <v>26700000</v>
      </c>
      <c r="Y27" s="125">
        <f t="shared" si="14"/>
        <v>194208000</v>
      </c>
      <c r="Z27" s="125">
        <f t="shared" si="15"/>
        <v>1387303.2000000002</v>
      </c>
      <c r="AA27" s="125">
        <v>0</v>
      </c>
      <c r="AB27" s="125">
        <f t="shared" si="16"/>
        <v>2569080</v>
      </c>
      <c r="AC27" s="125">
        <f t="shared" si="17"/>
        <v>12600000</v>
      </c>
      <c r="AD27" s="125">
        <v>49200000</v>
      </c>
      <c r="AE27" s="126">
        <f t="shared" si="18"/>
        <v>56081700</v>
      </c>
      <c r="AF27" s="126">
        <v>14700000</v>
      </c>
      <c r="AG27" s="126">
        <v>92000000</v>
      </c>
      <c r="AH27" s="81">
        <f t="shared" si="19"/>
        <v>75370916.800000012</v>
      </c>
      <c r="AI27" s="233"/>
      <c r="AJ27" s="237">
        <f t="shared" si="20"/>
        <v>13.439485037008508</v>
      </c>
      <c r="AK27" s="238">
        <f t="shared" si="5"/>
        <v>256908000</v>
      </c>
      <c r="AL27" s="238">
        <f t="shared" si="6"/>
        <v>2569080</v>
      </c>
      <c r="AM27" s="231">
        <f t="shared" si="21"/>
        <v>560817000</v>
      </c>
      <c r="AN27" s="158">
        <f t="shared" si="7"/>
        <v>560817000</v>
      </c>
      <c r="AO27" s="231">
        <f t="shared" si="22"/>
        <v>0</v>
      </c>
      <c r="AW27" s="162"/>
      <c r="AZ27" s="162"/>
      <c r="BF27" s="162"/>
    </row>
    <row r="28" spans="2:58" s="220" customFormat="1" x14ac:dyDescent="0.25">
      <c r="B28" s="208">
        <v>18</v>
      </c>
      <c r="C28" s="209" t="str">
        <f>FORMULASI!C28</f>
        <v>Kambowa</v>
      </c>
      <c r="D28" s="209" t="str">
        <f>FORMULASI!D28</f>
        <v>Lahumoko</v>
      </c>
      <c r="E28" s="210">
        <f>FORMULASI!E28</f>
        <v>485793000</v>
      </c>
      <c r="F28" s="209" t="str">
        <f>'7410 Kab. Buton Utara (2)'!D30</f>
        <v>Tertinggal</v>
      </c>
      <c r="G28" s="209">
        <f>'7410 Kab. Buton Utara'!E30</f>
        <v>5</v>
      </c>
      <c r="H28" s="211">
        <f>'7410 Kab. Buton Utara'!F30</f>
        <v>901</v>
      </c>
      <c r="I28" s="212">
        <f t="shared" si="8"/>
        <v>1.883912516204575E-2</v>
      </c>
      <c r="J28" s="212">
        <f t="shared" si="9"/>
        <v>1.8839125162045751E-3</v>
      </c>
      <c r="K28" s="211">
        <f>'7410 Kab. Buton Utara'!G30</f>
        <v>141</v>
      </c>
      <c r="L28" s="212">
        <f t="shared" si="10"/>
        <v>1.8349817803227485E-2</v>
      </c>
      <c r="M28" s="212">
        <f t="shared" si="0"/>
        <v>9.1749089016137427E-3</v>
      </c>
      <c r="N28" s="213">
        <f>'7410 Kab. Buton Utara'!H30</f>
        <v>27.204411</v>
      </c>
      <c r="O28" s="212">
        <f t="shared" si="1"/>
        <v>1.5606776604345056E-2</v>
      </c>
      <c r="P28" s="212">
        <f t="shared" si="2"/>
        <v>2.3410164906517584E-3</v>
      </c>
      <c r="Q28" s="213">
        <f>'7410 Kab. Buton Utara'!I30</f>
        <v>34.748607999999997</v>
      </c>
      <c r="R28" s="212">
        <f t="shared" si="3"/>
        <v>9.6005163079928672E-3</v>
      </c>
      <c r="S28" s="212">
        <f t="shared" si="4"/>
        <v>2.4001290769982168E-3</v>
      </c>
      <c r="T28" s="208">
        <f t="shared" si="11"/>
        <v>1.5799966985468292E-2</v>
      </c>
      <c r="U28" s="214">
        <f>FORMULASI!U28</f>
        <v>58755000</v>
      </c>
      <c r="V28" s="215">
        <f>FORMULASI!V28</f>
        <v>544548000</v>
      </c>
      <c r="W28" s="216">
        <f t="shared" si="12"/>
        <v>36000000</v>
      </c>
      <c r="X28" s="124">
        <f t="shared" si="13"/>
        <v>26700000</v>
      </c>
      <c r="Y28" s="125">
        <f t="shared" si="14"/>
        <v>194208000</v>
      </c>
      <c r="Z28" s="125">
        <f t="shared" si="15"/>
        <v>1387303.2000000002</v>
      </c>
      <c r="AA28" s="125">
        <v>0</v>
      </c>
      <c r="AB28" s="217">
        <f t="shared" si="16"/>
        <v>2569080</v>
      </c>
      <c r="AC28" s="217">
        <f t="shared" si="17"/>
        <v>12600000</v>
      </c>
      <c r="AD28" s="217">
        <v>49200000</v>
      </c>
      <c r="AE28" s="126">
        <f t="shared" si="18"/>
        <v>54454800</v>
      </c>
      <c r="AF28" s="126">
        <v>14700000</v>
      </c>
      <c r="AG28" s="218">
        <v>92000000</v>
      </c>
      <c r="AH28" s="219">
        <f t="shared" si="19"/>
        <v>60728816.800000012</v>
      </c>
      <c r="AI28" s="234"/>
      <c r="AJ28" s="251">
        <f t="shared" si="20"/>
        <v>11.152151288775281</v>
      </c>
      <c r="AK28" s="252">
        <f t="shared" si="5"/>
        <v>256908000</v>
      </c>
      <c r="AL28" s="252">
        <f t="shared" si="6"/>
        <v>2569080</v>
      </c>
      <c r="AM28" s="253">
        <f t="shared" si="21"/>
        <v>544548000</v>
      </c>
      <c r="AN28" s="254">
        <f t="shared" si="7"/>
        <v>544548000</v>
      </c>
      <c r="AO28" s="253">
        <f t="shared" si="22"/>
        <v>0</v>
      </c>
      <c r="AW28" s="266"/>
      <c r="AZ28" s="266"/>
      <c r="BF28" s="266"/>
    </row>
    <row r="29" spans="2:58" s="69" customFormat="1" x14ac:dyDescent="0.25">
      <c r="B29" s="91">
        <v>19</v>
      </c>
      <c r="C29" s="74" t="str">
        <f>FORMULASI!C29</f>
        <v>Kambowa</v>
      </c>
      <c r="D29" s="74" t="str">
        <f>FORMULASI!D29</f>
        <v>Morindino</v>
      </c>
      <c r="E29" s="75">
        <f>FORMULASI!E29</f>
        <v>485793000</v>
      </c>
      <c r="F29" s="74" t="str">
        <f>'7410 Kab. Buton Utara (2)'!D35</f>
        <v>Tertinggal</v>
      </c>
      <c r="G29" s="74">
        <f>'7410 Kab. Buton Utara'!E35</f>
        <v>3</v>
      </c>
      <c r="H29" s="112">
        <f>'7410 Kab. Buton Utara'!F35</f>
        <v>219</v>
      </c>
      <c r="I29" s="92">
        <f t="shared" si="8"/>
        <v>4.5790992347258816E-3</v>
      </c>
      <c r="J29" s="92">
        <f t="shared" si="9"/>
        <v>4.5790992347258816E-4</v>
      </c>
      <c r="K29" s="112">
        <f>'7410 Kab. Buton Utara'!G35</f>
        <v>61</v>
      </c>
      <c r="L29" s="92">
        <f t="shared" si="10"/>
        <v>7.9385736595523164E-3</v>
      </c>
      <c r="M29" s="92">
        <f t="shared" si="0"/>
        <v>3.9692868297761582E-3</v>
      </c>
      <c r="N29" s="93">
        <f>'7410 Kab. Buton Utara'!H35</f>
        <v>5.0394579999999998</v>
      </c>
      <c r="O29" s="92">
        <f t="shared" si="1"/>
        <v>2.8910640709324496E-3</v>
      </c>
      <c r="P29" s="92">
        <f t="shared" si="2"/>
        <v>4.3365961063986742E-4</v>
      </c>
      <c r="Q29" s="93">
        <f>'7410 Kab. Buton Utara'!I35</f>
        <v>63.865943999999999</v>
      </c>
      <c r="R29" s="92">
        <f t="shared" si="3"/>
        <v>1.7645197093862273E-2</v>
      </c>
      <c r="S29" s="92">
        <f t="shared" si="4"/>
        <v>4.4112992734655684E-3</v>
      </c>
      <c r="T29" s="91">
        <f t="shared" si="11"/>
        <v>9.2721556373541805E-3</v>
      </c>
      <c r="U29" s="149">
        <f>FORMULASI!U29</f>
        <v>47112000</v>
      </c>
      <c r="V29" s="94">
        <f>FORMULASI!V29</f>
        <v>532905000</v>
      </c>
      <c r="W29" s="124">
        <f t="shared" si="12"/>
        <v>36000000</v>
      </c>
      <c r="X29" s="124">
        <f t="shared" si="13"/>
        <v>26700000</v>
      </c>
      <c r="Y29" s="125">
        <f t="shared" si="14"/>
        <v>194208000</v>
      </c>
      <c r="Z29" s="125">
        <f t="shared" si="15"/>
        <v>1387303.2000000002</v>
      </c>
      <c r="AA29" s="125">
        <v>0</v>
      </c>
      <c r="AB29" s="125">
        <f t="shared" si="16"/>
        <v>2569080</v>
      </c>
      <c r="AC29" s="125">
        <f t="shared" si="17"/>
        <v>12600000</v>
      </c>
      <c r="AD29" s="125">
        <v>49200000</v>
      </c>
      <c r="AE29" s="126">
        <f t="shared" si="18"/>
        <v>53290500</v>
      </c>
      <c r="AF29" s="126">
        <v>14700000</v>
      </c>
      <c r="AG29" s="126">
        <v>92000000</v>
      </c>
      <c r="AH29" s="81">
        <f t="shared" si="19"/>
        <v>50250116.800000012</v>
      </c>
      <c r="AI29" s="233"/>
      <c r="AJ29" s="237">
        <f t="shared" si="20"/>
        <v>9.429469943048014</v>
      </c>
      <c r="AK29" s="238">
        <f t="shared" si="5"/>
        <v>256908000</v>
      </c>
      <c r="AL29" s="238">
        <f t="shared" si="6"/>
        <v>2569080</v>
      </c>
      <c r="AM29" s="231">
        <f t="shared" si="21"/>
        <v>532905000</v>
      </c>
      <c r="AN29" s="158">
        <f t="shared" si="7"/>
        <v>532905000</v>
      </c>
      <c r="AO29" s="231">
        <f t="shared" si="22"/>
        <v>0</v>
      </c>
      <c r="AW29" s="162"/>
      <c r="AZ29" s="162"/>
      <c r="BF29" s="162"/>
    </row>
    <row r="30" spans="2:58" s="220" customFormat="1" x14ac:dyDescent="0.25">
      <c r="B30" s="208">
        <v>20</v>
      </c>
      <c r="C30" s="209" t="str">
        <f>FORMULASI!C30</f>
        <v>Kambowa</v>
      </c>
      <c r="D30" s="209" t="str">
        <f>FORMULASI!D30</f>
        <v>Pongkowulu</v>
      </c>
      <c r="E30" s="210">
        <f>FORMULASI!E30</f>
        <v>485793000</v>
      </c>
      <c r="F30" s="209" t="str">
        <f>'7410 Kab. Buton Utara (2)'!D41</f>
        <v>Tertinggal</v>
      </c>
      <c r="G30" s="209">
        <f>'7410 Kab. Buton Utara'!E41</f>
        <v>4</v>
      </c>
      <c r="H30" s="211">
        <f>'7410 Kab. Buton Utara'!F41</f>
        <v>437</v>
      </c>
      <c r="I30" s="212">
        <f t="shared" si="8"/>
        <v>9.1372893405260742E-3</v>
      </c>
      <c r="J30" s="212">
        <f t="shared" si="9"/>
        <v>9.1372893405260744E-4</v>
      </c>
      <c r="K30" s="211">
        <f>'7410 Kab. Buton Utara'!G41</f>
        <v>70</v>
      </c>
      <c r="L30" s="212">
        <f t="shared" si="10"/>
        <v>9.1098386257157729E-3</v>
      </c>
      <c r="M30" s="212">
        <f t="shared" si="0"/>
        <v>4.5549193128578865E-3</v>
      </c>
      <c r="N30" s="213">
        <f>'7410 Kab. Buton Utara'!H41</f>
        <v>7.2137029999999998</v>
      </c>
      <c r="O30" s="212">
        <f t="shared" si="1"/>
        <v>4.138396939051308E-3</v>
      </c>
      <c r="P30" s="212">
        <f t="shared" si="2"/>
        <v>6.2075954085769622E-4</v>
      </c>
      <c r="Q30" s="213">
        <f>'7410 Kab. Buton Utara'!I41</f>
        <v>36.948517000000002</v>
      </c>
      <c r="R30" s="212">
        <f t="shared" si="3"/>
        <v>1.0208317985418344E-2</v>
      </c>
      <c r="S30" s="212">
        <f t="shared" si="4"/>
        <v>2.552079496354586E-3</v>
      </c>
      <c r="T30" s="208">
        <f t="shared" si="11"/>
        <v>8.6414872841227772E-3</v>
      </c>
      <c r="U30" s="214">
        <f>FORMULASI!U30</f>
        <v>116678000</v>
      </c>
      <c r="V30" s="215">
        <f>FORMULASI!V30</f>
        <v>602471000</v>
      </c>
      <c r="W30" s="216">
        <f t="shared" si="12"/>
        <v>36000000</v>
      </c>
      <c r="X30" s="124">
        <f t="shared" si="13"/>
        <v>26700000</v>
      </c>
      <c r="Y30" s="125">
        <f t="shared" si="14"/>
        <v>194208000</v>
      </c>
      <c r="Z30" s="125">
        <f t="shared" si="15"/>
        <v>1387303.2000000002</v>
      </c>
      <c r="AA30" s="125">
        <v>0</v>
      </c>
      <c r="AB30" s="217">
        <f t="shared" si="16"/>
        <v>2569080</v>
      </c>
      <c r="AC30" s="217">
        <f t="shared" si="17"/>
        <v>12600000</v>
      </c>
      <c r="AD30" s="217">
        <v>49200000</v>
      </c>
      <c r="AE30" s="126">
        <f t="shared" si="18"/>
        <v>60247100</v>
      </c>
      <c r="AF30" s="126">
        <v>14700000</v>
      </c>
      <c r="AG30" s="218">
        <v>92000000</v>
      </c>
      <c r="AH30" s="219">
        <f t="shared" si="19"/>
        <v>112859516.80000001</v>
      </c>
      <c r="AI30" s="234"/>
      <c r="AJ30" s="251">
        <f t="shared" si="20"/>
        <v>18.732771668677831</v>
      </c>
      <c r="AK30" s="252">
        <f t="shared" si="5"/>
        <v>256908000</v>
      </c>
      <c r="AL30" s="252">
        <f t="shared" si="6"/>
        <v>2569080</v>
      </c>
      <c r="AM30" s="253">
        <f t="shared" si="21"/>
        <v>602471000</v>
      </c>
      <c r="AN30" s="254">
        <f t="shared" si="7"/>
        <v>602471000</v>
      </c>
      <c r="AO30" s="253">
        <f t="shared" si="22"/>
        <v>0</v>
      </c>
      <c r="AW30" s="266"/>
      <c r="AZ30" s="266"/>
      <c r="BF30" s="266"/>
    </row>
    <row r="31" spans="2:58" s="69" customFormat="1" x14ac:dyDescent="0.25">
      <c r="B31" s="91">
        <v>21</v>
      </c>
      <c r="C31" s="74" t="str">
        <f>FORMULASI!C31</f>
        <v>Kambowa</v>
      </c>
      <c r="D31" s="74" t="str">
        <f>FORMULASI!D31</f>
        <v>Lagundi</v>
      </c>
      <c r="E31" s="75">
        <f>FORMULASI!E31</f>
        <v>485793000</v>
      </c>
      <c r="F31" s="74" t="str">
        <f>'7410 Kab. Buton Utara (2)'!D43</f>
        <v>Tertinggal</v>
      </c>
      <c r="G31" s="74">
        <f>'7410 Kab. Buton Utara'!E43</f>
        <v>2</v>
      </c>
      <c r="H31" s="112">
        <f>'7410 Kab. Buton Utara'!F43</f>
        <v>448</v>
      </c>
      <c r="I31" s="92">
        <f t="shared" si="8"/>
        <v>9.3672897587086523E-3</v>
      </c>
      <c r="J31" s="92">
        <f t="shared" si="9"/>
        <v>9.367289758708653E-4</v>
      </c>
      <c r="K31" s="112">
        <f>'7410 Kab. Buton Utara'!G43</f>
        <v>37</v>
      </c>
      <c r="L31" s="92">
        <f t="shared" si="10"/>
        <v>4.8152004164497657E-3</v>
      </c>
      <c r="M31" s="92">
        <f t="shared" si="0"/>
        <v>2.4076002082248828E-3</v>
      </c>
      <c r="N31" s="93">
        <f>'7410 Kab. Buton Utara'!H43</f>
        <v>38.754950999999998</v>
      </c>
      <c r="O31" s="92">
        <f t="shared" si="1"/>
        <v>2.2233154122297996E-2</v>
      </c>
      <c r="P31" s="92">
        <f t="shared" si="2"/>
        <v>3.3349731183446992E-3</v>
      </c>
      <c r="Q31" s="93">
        <f>'7410 Kab. Buton Utara'!I43</f>
        <v>58.118174000000003</v>
      </c>
      <c r="R31" s="92">
        <f t="shared" si="3"/>
        <v>1.6057174931374724E-2</v>
      </c>
      <c r="S31" s="92">
        <f t="shared" si="4"/>
        <v>4.0142937328436811E-3</v>
      </c>
      <c r="T31" s="91">
        <f t="shared" si="11"/>
        <v>1.0693596035284129E-2</v>
      </c>
      <c r="U31" s="149">
        <f>FORMULASI!U31</f>
        <v>69586000</v>
      </c>
      <c r="V31" s="94">
        <f>FORMULASI!V31</f>
        <v>555379000</v>
      </c>
      <c r="W31" s="124">
        <f t="shared" si="12"/>
        <v>36000000</v>
      </c>
      <c r="X31" s="124">
        <f t="shared" si="13"/>
        <v>26700000</v>
      </c>
      <c r="Y31" s="125">
        <f t="shared" si="14"/>
        <v>194208000</v>
      </c>
      <c r="Z31" s="125">
        <f t="shared" si="15"/>
        <v>1387303.2000000002</v>
      </c>
      <c r="AA31" s="125">
        <v>0</v>
      </c>
      <c r="AB31" s="125">
        <f t="shared" si="16"/>
        <v>2569080</v>
      </c>
      <c r="AC31" s="125">
        <f t="shared" si="17"/>
        <v>12600000</v>
      </c>
      <c r="AD31" s="125">
        <v>49200000</v>
      </c>
      <c r="AE31" s="126">
        <f t="shared" si="18"/>
        <v>55537900</v>
      </c>
      <c r="AF31" s="126">
        <v>14700000</v>
      </c>
      <c r="AG31" s="126">
        <v>92000000</v>
      </c>
      <c r="AH31" s="81">
        <f t="shared" si="19"/>
        <v>70476716.800000012</v>
      </c>
      <c r="AI31" s="233"/>
      <c r="AJ31" s="237">
        <f t="shared" si="20"/>
        <v>12.689841855741758</v>
      </c>
      <c r="AK31" s="238">
        <f t="shared" si="5"/>
        <v>256908000</v>
      </c>
      <c r="AL31" s="238">
        <f t="shared" si="6"/>
        <v>2569080</v>
      </c>
      <c r="AM31" s="231">
        <f t="shared" si="21"/>
        <v>555379000</v>
      </c>
      <c r="AN31" s="158">
        <f t="shared" si="7"/>
        <v>555379000</v>
      </c>
      <c r="AO31" s="231">
        <f t="shared" si="22"/>
        <v>0</v>
      </c>
      <c r="AW31" s="162"/>
      <c r="AZ31" s="162"/>
      <c r="BF31" s="162"/>
    </row>
    <row r="32" spans="2:58" s="220" customFormat="1" x14ac:dyDescent="0.25">
      <c r="B32" s="208">
        <v>22</v>
      </c>
      <c r="C32" s="209" t="str">
        <f>FORMULASI!C32</f>
        <v>Kambowa</v>
      </c>
      <c r="D32" s="209" t="str">
        <f>FORMULASI!D32</f>
        <v>Konde</v>
      </c>
      <c r="E32" s="210">
        <f>FORMULASI!E32</f>
        <v>485793000</v>
      </c>
      <c r="F32" s="209" t="str">
        <f>'7410 Kab. Buton Utara (2)'!D62</f>
        <v>Tertinggal</v>
      </c>
      <c r="G32" s="209">
        <f>'7410 Kab. Buton Utara'!E62</f>
        <v>5</v>
      </c>
      <c r="H32" s="211">
        <f>'7410 Kab. Buton Utara'!F62</f>
        <v>621</v>
      </c>
      <c r="I32" s="212">
        <f t="shared" si="8"/>
        <v>1.2984569062852842E-2</v>
      </c>
      <c r="J32" s="212">
        <f t="shared" si="9"/>
        <v>1.2984569062852844E-3</v>
      </c>
      <c r="K32" s="211">
        <f>'7410 Kab. Buton Utara'!G62</f>
        <v>127</v>
      </c>
      <c r="L32" s="212">
        <f t="shared" si="10"/>
        <v>1.6527850078084331E-2</v>
      </c>
      <c r="M32" s="212">
        <f t="shared" si="0"/>
        <v>8.2639250390421654E-3</v>
      </c>
      <c r="N32" s="213">
        <f>'7410 Kab. Buton Utara'!H62</f>
        <v>17.002756999999999</v>
      </c>
      <c r="O32" s="212">
        <f t="shared" si="1"/>
        <v>9.7542354494263486E-3</v>
      </c>
      <c r="P32" s="212">
        <f t="shared" si="2"/>
        <v>1.4631353174139523E-3</v>
      </c>
      <c r="Q32" s="213">
        <f>'7410 Kab. Buton Utara'!I62</f>
        <v>44.714925999999998</v>
      </c>
      <c r="R32" s="212">
        <f t="shared" si="3"/>
        <v>1.2354059658265859E-2</v>
      </c>
      <c r="S32" s="212">
        <f t="shared" si="4"/>
        <v>3.0885149145664648E-3</v>
      </c>
      <c r="T32" s="208">
        <f t="shared" si="11"/>
        <v>1.4114032177307867E-2</v>
      </c>
      <c r="U32" s="214">
        <f>FORMULASI!U32</f>
        <v>42754000</v>
      </c>
      <c r="V32" s="215">
        <f>FORMULASI!V32</f>
        <v>528547000</v>
      </c>
      <c r="W32" s="216">
        <f t="shared" si="12"/>
        <v>36000000</v>
      </c>
      <c r="X32" s="124">
        <f t="shared" si="13"/>
        <v>26700000</v>
      </c>
      <c r="Y32" s="125">
        <f t="shared" si="14"/>
        <v>194208000</v>
      </c>
      <c r="Z32" s="125">
        <f t="shared" si="15"/>
        <v>1387303.2000000002</v>
      </c>
      <c r="AA32" s="125">
        <v>0</v>
      </c>
      <c r="AB32" s="217">
        <f t="shared" si="16"/>
        <v>2569080</v>
      </c>
      <c r="AC32" s="217">
        <f t="shared" si="17"/>
        <v>12600000</v>
      </c>
      <c r="AD32" s="217">
        <v>49200000</v>
      </c>
      <c r="AE32" s="126">
        <f t="shared" si="18"/>
        <v>52854700</v>
      </c>
      <c r="AF32" s="126">
        <v>14700000</v>
      </c>
      <c r="AG32" s="218">
        <v>92000000</v>
      </c>
      <c r="AH32" s="219">
        <f t="shared" si="19"/>
        <v>46327916.800000012</v>
      </c>
      <c r="AI32" s="234"/>
      <c r="AJ32" s="251">
        <f t="shared" si="20"/>
        <v>8.7651461081039184</v>
      </c>
      <c r="AK32" s="252">
        <f t="shared" si="5"/>
        <v>256908000</v>
      </c>
      <c r="AL32" s="252">
        <f t="shared" si="6"/>
        <v>2569080</v>
      </c>
      <c r="AM32" s="253">
        <f t="shared" si="21"/>
        <v>528547000</v>
      </c>
      <c r="AN32" s="254">
        <f t="shared" si="7"/>
        <v>528547000</v>
      </c>
      <c r="AO32" s="253">
        <f t="shared" si="22"/>
        <v>0</v>
      </c>
      <c r="AW32" s="266"/>
      <c r="AZ32" s="266"/>
      <c r="BF32" s="266"/>
    </row>
    <row r="33" spans="2:58" s="69" customFormat="1" x14ac:dyDescent="0.25">
      <c r="B33" s="91">
        <v>23</v>
      </c>
      <c r="C33" s="74" t="str">
        <f>FORMULASI!C33</f>
        <v>Kambowa</v>
      </c>
      <c r="D33" s="74" t="str">
        <f>FORMULASI!D33</f>
        <v>Mata</v>
      </c>
      <c r="E33" s="75">
        <f>FORMULASI!E33</f>
        <v>485793000</v>
      </c>
      <c r="F33" s="74" t="str">
        <f>'7410 Kab. Buton Utara (2)'!D65</f>
        <v>Tertinggal</v>
      </c>
      <c r="G33" s="74">
        <f>'7410 Kab. Buton Utara'!E65</f>
        <v>4</v>
      </c>
      <c r="H33" s="112">
        <f>'7410 Kab. Buton Utara'!F65</f>
        <v>661</v>
      </c>
      <c r="I33" s="92">
        <f t="shared" si="8"/>
        <v>1.38209342198804E-2</v>
      </c>
      <c r="J33" s="92">
        <f t="shared" si="9"/>
        <v>1.38209342198804E-3</v>
      </c>
      <c r="K33" s="112">
        <f>'7410 Kab. Buton Utara'!G65</f>
        <v>72</v>
      </c>
      <c r="L33" s="92">
        <f t="shared" si="10"/>
        <v>9.3701197293076521E-3</v>
      </c>
      <c r="M33" s="92">
        <f t="shared" si="0"/>
        <v>4.6850598646538261E-3</v>
      </c>
      <c r="N33" s="93">
        <f>'7410 Kab. Buton Utara'!H65</f>
        <v>18.136274</v>
      </c>
      <c r="O33" s="92">
        <f t="shared" si="1"/>
        <v>1.0404517736230037E-2</v>
      </c>
      <c r="P33" s="92">
        <f t="shared" si="2"/>
        <v>1.5606776604345056E-3</v>
      </c>
      <c r="Q33" s="93">
        <f>'7410 Kab. Buton Utara'!I65</f>
        <v>36.064888000000003</v>
      </c>
      <c r="R33" s="92">
        <f t="shared" si="3"/>
        <v>9.9641846197101296E-3</v>
      </c>
      <c r="S33" s="92">
        <f t="shared" si="4"/>
        <v>2.4910461549275324E-3</v>
      </c>
      <c r="T33" s="91">
        <f t="shared" si="11"/>
        <v>1.0118877102003904E-2</v>
      </c>
      <c r="U33" s="149">
        <f>FORMULASI!U33</f>
        <v>51341000</v>
      </c>
      <c r="V33" s="94">
        <f>FORMULASI!V33</f>
        <v>537134000</v>
      </c>
      <c r="W33" s="124">
        <f t="shared" si="12"/>
        <v>36000000</v>
      </c>
      <c r="X33" s="124">
        <f t="shared" si="13"/>
        <v>26700000</v>
      </c>
      <c r="Y33" s="125">
        <f t="shared" si="14"/>
        <v>194208000</v>
      </c>
      <c r="Z33" s="125">
        <f t="shared" si="15"/>
        <v>1387303.2000000002</v>
      </c>
      <c r="AA33" s="125">
        <v>0</v>
      </c>
      <c r="AB33" s="125">
        <f t="shared" si="16"/>
        <v>2569080</v>
      </c>
      <c r="AC33" s="125">
        <f t="shared" si="17"/>
        <v>12600000</v>
      </c>
      <c r="AD33" s="125">
        <v>49200000</v>
      </c>
      <c r="AE33" s="126">
        <f t="shared" si="18"/>
        <v>53713400</v>
      </c>
      <c r="AF33" s="126">
        <v>14700000</v>
      </c>
      <c r="AG33" s="126">
        <v>92000000</v>
      </c>
      <c r="AH33" s="81">
        <f t="shared" si="19"/>
        <v>54056216.800000012</v>
      </c>
      <c r="AI33" s="233"/>
      <c r="AJ33" s="237">
        <f t="shared" si="20"/>
        <v>10.063823329001703</v>
      </c>
      <c r="AK33" s="238">
        <f t="shared" si="5"/>
        <v>256908000</v>
      </c>
      <c r="AL33" s="238">
        <f t="shared" si="6"/>
        <v>2569080</v>
      </c>
      <c r="AM33" s="231">
        <f t="shared" si="21"/>
        <v>537134000</v>
      </c>
      <c r="AN33" s="158">
        <f t="shared" si="7"/>
        <v>537134000</v>
      </c>
      <c r="AO33" s="231">
        <f t="shared" si="22"/>
        <v>0</v>
      </c>
      <c r="AW33" s="162"/>
      <c r="AZ33" s="162"/>
      <c r="BF33" s="162"/>
    </row>
    <row r="34" spans="2:58" s="220" customFormat="1" x14ac:dyDescent="0.25">
      <c r="B34" s="208">
        <v>24</v>
      </c>
      <c r="C34" s="209" t="str">
        <f>FORMULASI!C34</f>
        <v>Kambowa</v>
      </c>
      <c r="D34" s="209" t="str">
        <f>FORMULASI!D34</f>
        <v>Bubu Barat</v>
      </c>
      <c r="E34" s="210">
        <f>FORMULASI!E34</f>
        <v>485793000</v>
      </c>
      <c r="F34" s="209" t="str">
        <f>'7410 Kab. Buton Utara (2)'!D9</f>
        <v>Tertinggal</v>
      </c>
      <c r="G34" s="209">
        <f>'7410 Kab. Buton Utara'!E9</f>
        <v>4</v>
      </c>
      <c r="H34" s="211">
        <f>'7410 Kab. Buton Utara'!F9</f>
        <v>955</v>
      </c>
      <c r="I34" s="212">
        <f t="shared" si="8"/>
        <v>1.9968218124032953E-2</v>
      </c>
      <c r="J34" s="212">
        <f t="shared" si="9"/>
        <v>1.9968218124032954E-3</v>
      </c>
      <c r="K34" s="211">
        <f>'7410 Kab. Buton Utara'!G9</f>
        <v>82</v>
      </c>
      <c r="L34" s="212">
        <f t="shared" si="10"/>
        <v>1.0671525247267048E-2</v>
      </c>
      <c r="M34" s="212">
        <f t="shared" si="0"/>
        <v>5.3357626236335241E-3</v>
      </c>
      <c r="N34" s="213">
        <f>'7410 Kab. Buton Utara'!H9</f>
        <v>43.266348999999998</v>
      </c>
      <c r="O34" s="212">
        <f t="shared" si="1"/>
        <v>2.482127781882975E-2</v>
      </c>
      <c r="P34" s="212">
        <f t="shared" si="2"/>
        <v>3.7231916728244622E-3</v>
      </c>
      <c r="Q34" s="213">
        <f>'7410 Kab. Buton Utara'!I9</f>
        <v>41.039921</v>
      </c>
      <c r="R34" s="212">
        <f t="shared" si="3"/>
        <v>1.1338711203603868E-2</v>
      </c>
      <c r="S34" s="212">
        <f t="shared" si="4"/>
        <v>2.8346778009009669E-3</v>
      </c>
      <c r="T34" s="208">
        <f t="shared" si="11"/>
        <v>1.3890453909762249E-2</v>
      </c>
      <c r="U34" s="214">
        <f>FORMULASI!U34</f>
        <v>40057000</v>
      </c>
      <c r="V34" s="215">
        <f>FORMULASI!V34</f>
        <v>525850000</v>
      </c>
      <c r="W34" s="216">
        <f t="shared" si="12"/>
        <v>36000000</v>
      </c>
      <c r="X34" s="124">
        <f t="shared" si="13"/>
        <v>26700000</v>
      </c>
      <c r="Y34" s="125">
        <f t="shared" si="14"/>
        <v>194208000</v>
      </c>
      <c r="Z34" s="125">
        <f t="shared" si="15"/>
        <v>1387303.2000000002</v>
      </c>
      <c r="AA34" s="125">
        <v>0</v>
      </c>
      <c r="AB34" s="217">
        <f t="shared" si="16"/>
        <v>2569080</v>
      </c>
      <c r="AC34" s="217">
        <f t="shared" si="17"/>
        <v>12600000</v>
      </c>
      <c r="AD34" s="217">
        <v>49200000</v>
      </c>
      <c r="AE34" s="126">
        <f t="shared" si="18"/>
        <v>52585000</v>
      </c>
      <c r="AF34" s="126">
        <v>14700000</v>
      </c>
      <c r="AG34" s="218">
        <v>92000000</v>
      </c>
      <c r="AH34" s="219">
        <f t="shared" si="19"/>
        <v>43900616.800000012</v>
      </c>
      <c r="AI34" s="234"/>
      <c r="AJ34" s="251">
        <f t="shared" si="20"/>
        <v>8.3485056194732365</v>
      </c>
      <c r="AK34" s="252">
        <f t="shared" si="5"/>
        <v>256908000</v>
      </c>
      <c r="AL34" s="252">
        <f t="shared" si="6"/>
        <v>2569080</v>
      </c>
      <c r="AM34" s="253">
        <f t="shared" si="21"/>
        <v>525850000</v>
      </c>
      <c r="AN34" s="254">
        <f t="shared" si="7"/>
        <v>525850000</v>
      </c>
      <c r="AO34" s="253">
        <f t="shared" si="22"/>
        <v>0</v>
      </c>
      <c r="AW34" s="266"/>
      <c r="AZ34" s="266"/>
      <c r="BF34" s="266"/>
    </row>
    <row r="35" spans="2:58" s="69" customFormat="1" x14ac:dyDescent="0.25">
      <c r="B35" s="91">
        <v>25</v>
      </c>
      <c r="C35" s="74" t="str">
        <f>FORMULASI!C35</f>
        <v>Kambowa</v>
      </c>
      <c r="D35" s="74" t="str">
        <f>FORMULASI!D35</f>
        <v>Bente</v>
      </c>
      <c r="E35" s="75">
        <f>FORMULASI!E35</f>
        <v>485793000</v>
      </c>
      <c r="F35" s="74" t="str">
        <f>'7410 Kab. Buton Utara (2)'!D11</f>
        <v>Tertinggal</v>
      </c>
      <c r="G35" s="74">
        <f>'7410 Kab. Buton Utara'!E11</f>
        <v>6</v>
      </c>
      <c r="H35" s="112">
        <f>'7410 Kab. Buton Utara'!F11</f>
        <v>1034</v>
      </c>
      <c r="I35" s="92">
        <f t="shared" si="8"/>
        <v>2.162003930916238E-2</v>
      </c>
      <c r="J35" s="92">
        <f t="shared" si="9"/>
        <v>2.1620039309162382E-3</v>
      </c>
      <c r="K35" s="112">
        <f>'7410 Kab. Buton Utara'!G11</f>
        <v>155</v>
      </c>
      <c r="L35" s="92">
        <f t="shared" si="10"/>
        <v>2.017178552837064E-2</v>
      </c>
      <c r="M35" s="92">
        <f t="shared" si="0"/>
        <v>1.008589276418532E-2</v>
      </c>
      <c r="N35" s="93">
        <f>'7410 Kab. Buton Utara'!H11</f>
        <v>0.95215399999999994</v>
      </c>
      <c r="O35" s="92">
        <f t="shared" si="1"/>
        <v>5.4623696028315266E-4</v>
      </c>
      <c r="P35" s="92">
        <f t="shared" si="2"/>
        <v>8.193554404247289E-5</v>
      </c>
      <c r="Q35" s="93">
        <f>'7410 Kab. Buton Utara'!I11</f>
        <v>45.555869999999999</v>
      </c>
      <c r="R35" s="92">
        <f t="shared" si="3"/>
        <v>1.2586399802254037E-2</v>
      </c>
      <c r="S35" s="92">
        <f t="shared" si="4"/>
        <v>3.1465999505635093E-3</v>
      </c>
      <c r="T35" s="91">
        <f t="shared" si="11"/>
        <v>1.547643218970754E-2</v>
      </c>
      <c r="U35" s="149">
        <f>FORMULASI!U35</f>
        <v>36734000</v>
      </c>
      <c r="V35" s="94">
        <f>FORMULASI!V35</f>
        <v>522527000</v>
      </c>
      <c r="W35" s="124">
        <f t="shared" si="12"/>
        <v>36000000</v>
      </c>
      <c r="X35" s="124">
        <f t="shared" si="13"/>
        <v>26700000</v>
      </c>
      <c r="Y35" s="125">
        <f t="shared" si="14"/>
        <v>194208000</v>
      </c>
      <c r="Z35" s="125">
        <f t="shared" si="15"/>
        <v>1387303.2000000002</v>
      </c>
      <c r="AA35" s="125">
        <v>0</v>
      </c>
      <c r="AB35" s="125">
        <f t="shared" si="16"/>
        <v>2569080</v>
      </c>
      <c r="AC35" s="125">
        <f t="shared" si="17"/>
        <v>12600000</v>
      </c>
      <c r="AD35" s="125">
        <v>49200000</v>
      </c>
      <c r="AE35" s="126">
        <f t="shared" si="18"/>
        <v>52252700</v>
      </c>
      <c r="AF35" s="126">
        <v>14700000</v>
      </c>
      <c r="AG35" s="126">
        <v>92000000</v>
      </c>
      <c r="AH35" s="81">
        <f t="shared" si="19"/>
        <v>40909916.800000012</v>
      </c>
      <c r="AI35" s="233"/>
      <c r="AJ35" s="237">
        <f t="shared" si="20"/>
        <v>7.8292445749214901</v>
      </c>
      <c r="AK35" s="238">
        <f t="shared" si="5"/>
        <v>256908000</v>
      </c>
      <c r="AL35" s="238">
        <f t="shared" si="6"/>
        <v>2569080</v>
      </c>
      <c r="AM35" s="231">
        <f t="shared" si="21"/>
        <v>522527000</v>
      </c>
      <c r="AN35" s="158">
        <f t="shared" si="7"/>
        <v>522527000</v>
      </c>
      <c r="AO35" s="231">
        <f t="shared" si="22"/>
        <v>0</v>
      </c>
      <c r="AW35" s="162"/>
      <c r="AZ35" s="162"/>
      <c r="BF35" s="162"/>
    </row>
    <row r="36" spans="2:58" s="220" customFormat="1" x14ac:dyDescent="0.25">
      <c r="B36" s="208">
        <v>26</v>
      </c>
      <c r="C36" s="209" t="str">
        <f>FORMULASI!C36</f>
        <v>Kambowa</v>
      </c>
      <c r="D36" s="209" t="str">
        <f>FORMULASI!D36</f>
        <v>Baluara</v>
      </c>
      <c r="E36" s="210">
        <f>FORMULASI!E36</f>
        <v>485793000</v>
      </c>
      <c r="F36" s="209" t="str">
        <f>'7410 Kab. Buton Utara (2)'!D14</f>
        <v>Tertinggal</v>
      </c>
      <c r="G36" s="209">
        <f>'7410 Kab. Buton Utara'!E14</f>
        <v>4</v>
      </c>
      <c r="H36" s="211">
        <f>'7410 Kab. Buton Utara'!F14</f>
        <v>1169</v>
      </c>
      <c r="I36" s="212">
        <f t="shared" si="8"/>
        <v>2.4442771714130389E-2</v>
      </c>
      <c r="J36" s="212">
        <f t="shared" si="9"/>
        <v>2.4442771714130391E-3</v>
      </c>
      <c r="K36" s="211">
        <f>'7410 Kab. Buton Utara'!G14</f>
        <v>81</v>
      </c>
      <c r="L36" s="212">
        <f t="shared" si="10"/>
        <v>1.0541384695471109E-2</v>
      </c>
      <c r="M36" s="212">
        <f t="shared" si="0"/>
        <v>5.2706923477355543E-3</v>
      </c>
      <c r="N36" s="213">
        <f>'7410 Kab. Buton Utara'!H14</f>
        <v>1.616592</v>
      </c>
      <c r="O36" s="212">
        <f t="shared" si="1"/>
        <v>9.274154181971218E-4</v>
      </c>
      <c r="P36" s="212">
        <f t="shared" si="2"/>
        <v>1.3911231272956825E-4</v>
      </c>
      <c r="Q36" s="213">
        <f>'7410 Kab. Buton Utara'!I14</f>
        <v>58.791933999999998</v>
      </c>
      <c r="R36" s="212">
        <f t="shared" si="3"/>
        <v>1.6243324657650757E-2</v>
      </c>
      <c r="S36" s="212">
        <f t="shared" si="4"/>
        <v>4.0608311644126892E-3</v>
      </c>
      <c r="T36" s="208">
        <f t="shared" si="11"/>
        <v>1.1914912996290852E-2</v>
      </c>
      <c r="U36" s="214">
        <f>FORMULASI!U36</f>
        <v>55084000</v>
      </c>
      <c r="V36" s="215">
        <f>FORMULASI!V36</f>
        <v>540877000</v>
      </c>
      <c r="W36" s="216">
        <f t="shared" si="12"/>
        <v>36000000</v>
      </c>
      <c r="X36" s="124">
        <f t="shared" si="13"/>
        <v>26700000</v>
      </c>
      <c r="Y36" s="125">
        <f t="shared" si="14"/>
        <v>194208000</v>
      </c>
      <c r="Z36" s="125">
        <f t="shared" si="15"/>
        <v>1387303.2000000002</v>
      </c>
      <c r="AA36" s="125">
        <v>0</v>
      </c>
      <c r="AB36" s="217">
        <f t="shared" si="16"/>
        <v>2569080</v>
      </c>
      <c r="AC36" s="217">
        <f t="shared" si="17"/>
        <v>12600000</v>
      </c>
      <c r="AD36" s="217">
        <v>49200000</v>
      </c>
      <c r="AE36" s="126">
        <f t="shared" si="18"/>
        <v>54087700</v>
      </c>
      <c r="AF36" s="126">
        <v>14700000</v>
      </c>
      <c r="AG36" s="218">
        <v>92000000</v>
      </c>
      <c r="AH36" s="219">
        <f t="shared" si="19"/>
        <v>57424916.800000012</v>
      </c>
      <c r="AI36" s="234"/>
      <c r="AJ36" s="251">
        <f t="shared" si="20"/>
        <v>10.617001055692885</v>
      </c>
      <c r="AK36" s="252">
        <f t="shared" si="5"/>
        <v>256908000</v>
      </c>
      <c r="AL36" s="252">
        <f t="shared" si="6"/>
        <v>2569080</v>
      </c>
      <c r="AM36" s="253">
        <f t="shared" si="21"/>
        <v>540877000</v>
      </c>
      <c r="AN36" s="254">
        <f t="shared" si="7"/>
        <v>540877000</v>
      </c>
      <c r="AO36" s="253">
        <f t="shared" si="22"/>
        <v>0</v>
      </c>
      <c r="AW36" s="266"/>
      <c r="AZ36" s="266"/>
      <c r="BF36" s="266"/>
    </row>
    <row r="37" spans="2:58" s="69" customFormat="1" x14ac:dyDescent="0.25">
      <c r="B37" s="91">
        <v>27</v>
      </c>
      <c r="C37" s="74" t="str">
        <f>FORMULASI!C37</f>
        <v>Bonegunu</v>
      </c>
      <c r="D37" s="74" t="str">
        <f>FORMULASI!D37</f>
        <v>Gunung Sari</v>
      </c>
      <c r="E37" s="75">
        <f>FORMULASI!E37</f>
        <v>485793000</v>
      </c>
      <c r="F37" s="74" t="str">
        <f>'7410 Kab. Buton Utara (2)'!D16</f>
        <v>Berkembang</v>
      </c>
      <c r="G37" s="74">
        <f>'7410 Kab. Buton Utara'!E16</f>
        <v>5</v>
      </c>
      <c r="H37" s="112">
        <f>'7410 Kab. Buton Utara'!F16</f>
        <v>971</v>
      </c>
      <c r="I37" s="92">
        <f t="shared" si="8"/>
        <v>2.0302764186843975E-2</v>
      </c>
      <c r="J37" s="92">
        <f t="shared" si="9"/>
        <v>2.0302764186843976E-3</v>
      </c>
      <c r="K37" s="112">
        <f>'7410 Kab. Buton Utara'!G16</f>
        <v>123</v>
      </c>
      <c r="L37" s="92">
        <f t="shared" si="10"/>
        <v>1.6007287870900572E-2</v>
      </c>
      <c r="M37" s="92">
        <f t="shared" si="0"/>
        <v>8.0036439354502862E-3</v>
      </c>
      <c r="N37" s="93">
        <f>'7410 Kab. Buton Utara'!H16</f>
        <v>7.6512409999999997</v>
      </c>
      <c r="O37" s="92">
        <f t="shared" si="1"/>
        <v>4.389406153031788E-3</v>
      </c>
      <c r="P37" s="92">
        <f t="shared" si="2"/>
        <v>6.5841092295476817E-4</v>
      </c>
      <c r="Q37" s="93">
        <f>'7410 Kab. Buton Utara'!I16</f>
        <v>32.990375</v>
      </c>
      <c r="R37" s="92">
        <f t="shared" si="3"/>
        <v>9.1147430479603733E-3</v>
      </c>
      <c r="S37" s="92">
        <f t="shared" si="4"/>
        <v>2.2786857619900933E-3</v>
      </c>
      <c r="T37" s="91">
        <f t="shared" si="11"/>
        <v>1.2971017039079545E-2</v>
      </c>
      <c r="U37" s="149">
        <f>FORMULASI!U37</f>
        <v>47697000</v>
      </c>
      <c r="V37" s="94">
        <f>FORMULASI!V37</f>
        <v>533490000</v>
      </c>
      <c r="W37" s="124">
        <f t="shared" si="12"/>
        <v>36000000</v>
      </c>
      <c r="X37" s="124">
        <f t="shared" si="13"/>
        <v>26700000</v>
      </c>
      <c r="Y37" s="125">
        <f t="shared" si="14"/>
        <v>194208000</v>
      </c>
      <c r="Z37" s="125">
        <f t="shared" si="15"/>
        <v>1387303.2000000002</v>
      </c>
      <c r="AA37" s="125">
        <v>0</v>
      </c>
      <c r="AB37" s="125">
        <f t="shared" si="16"/>
        <v>2569080</v>
      </c>
      <c r="AC37" s="125">
        <f t="shared" si="17"/>
        <v>12600000</v>
      </c>
      <c r="AD37" s="125">
        <v>49200000</v>
      </c>
      <c r="AE37" s="126">
        <f t="shared" si="18"/>
        <v>53349000</v>
      </c>
      <c r="AF37" s="126">
        <v>14700000</v>
      </c>
      <c r="AG37" s="126">
        <v>92000000</v>
      </c>
      <c r="AH37" s="81">
        <f t="shared" si="19"/>
        <v>50776616.800000012</v>
      </c>
      <c r="AI37" s="233"/>
      <c r="AJ37" s="237">
        <f t="shared" si="20"/>
        <v>9.5178197904365618</v>
      </c>
      <c r="AK37" s="238">
        <f t="shared" si="5"/>
        <v>256908000</v>
      </c>
      <c r="AL37" s="238">
        <f t="shared" si="6"/>
        <v>2569080</v>
      </c>
      <c r="AM37" s="231">
        <f t="shared" si="21"/>
        <v>533490000</v>
      </c>
      <c r="AN37" s="158">
        <f t="shared" si="7"/>
        <v>533490000</v>
      </c>
      <c r="AO37" s="231">
        <f t="shared" si="22"/>
        <v>0</v>
      </c>
      <c r="AW37" s="162"/>
      <c r="AZ37" s="162"/>
      <c r="BF37" s="162"/>
    </row>
    <row r="38" spans="2:58" s="220" customFormat="1" x14ac:dyDescent="0.25">
      <c r="B38" s="208">
        <v>28</v>
      </c>
      <c r="C38" s="209" t="str">
        <f>FORMULASI!C38</f>
        <v>Bonegunu</v>
      </c>
      <c r="D38" s="209" t="str">
        <f>FORMULASI!D38</f>
        <v>Ronta</v>
      </c>
      <c r="E38" s="210">
        <f>FORMULASI!E38</f>
        <v>485793000</v>
      </c>
      <c r="F38" s="209" t="str">
        <f>'7410 Kab. Buton Utara (2)'!D25</f>
        <v>Tertinggal</v>
      </c>
      <c r="G38" s="209">
        <f>'7410 Kab. Buton Utara'!E25</f>
        <v>5</v>
      </c>
      <c r="H38" s="211">
        <f>'7410 Kab. Buton Utara'!F25</f>
        <v>496</v>
      </c>
      <c r="I38" s="212">
        <f t="shared" si="8"/>
        <v>1.0370927947141721E-2</v>
      </c>
      <c r="J38" s="212">
        <f t="shared" si="9"/>
        <v>1.0370927947141722E-3</v>
      </c>
      <c r="K38" s="211">
        <f>'7410 Kab. Buton Utara'!G25</f>
        <v>143</v>
      </c>
      <c r="L38" s="212">
        <f t="shared" si="10"/>
        <v>1.8610098906819365E-2</v>
      </c>
      <c r="M38" s="212">
        <f t="shared" si="0"/>
        <v>9.3050494534096823E-3</v>
      </c>
      <c r="N38" s="213">
        <f>'7410 Kab. Buton Utara'!H25</f>
        <v>54.578850000000003</v>
      </c>
      <c r="O38" s="212">
        <f t="shared" si="1"/>
        <v>3.1311095809869148E-2</v>
      </c>
      <c r="P38" s="212">
        <f t="shared" si="2"/>
        <v>4.6966643714803722E-3</v>
      </c>
      <c r="Q38" s="213">
        <f>'7410 Kab. Buton Utara'!I25</f>
        <v>64.750073</v>
      </c>
      <c r="R38" s="212">
        <f t="shared" si="3"/>
        <v>1.7889468602029432E-2</v>
      </c>
      <c r="S38" s="212">
        <f t="shared" si="4"/>
        <v>4.472367150507358E-3</v>
      </c>
      <c r="T38" s="208">
        <f t="shared" si="11"/>
        <v>1.9511173770111585E-2</v>
      </c>
      <c r="U38" s="214">
        <f>FORMULASI!U38</f>
        <v>30863000</v>
      </c>
      <c r="V38" s="215">
        <f>FORMULASI!V38</f>
        <v>516656000</v>
      </c>
      <c r="W38" s="216">
        <f t="shared" si="12"/>
        <v>36000000</v>
      </c>
      <c r="X38" s="124">
        <f t="shared" si="13"/>
        <v>26700000</v>
      </c>
      <c r="Y38" s="125">
        <f t="shared" si="14"/>
        <v>194208000</v>
      </c>
      <c r="Z38" s="125">
        <f t="shared" si="15"/>
        <v>1387303.2000000002</v>
      </c>
      <c r="AA38" s="125">
        <v>0</v>
      </c>
      <c r="AB38" s="217">
        <f t="shared" si="16"/>
        <v>2569080</v>
      </c>
      <c r="AC38" s="217">
        <f t="shared" si="17"/>
        <v>12600000</v>
      </c>
      <c r="AD38" s="217">
        <v>49200000</v>
      </c>
      <c r="AE38" s="126">
        <f t="shared" si="18"/>
        <v>51665600</v>
      </c>
      <c r="AF38" s="126">
        <v>14700000</v>
      </c>
      <c r="AG38" s="218">
        <v>92000000</v>
      </c>
      <c r="AH38" s="219">
        <f t="shared" si="19"/>
        <v>35626016.800000012</v>
      </c>
      <c r="AI38" s="234"/>
      <c r="AJ38" s="251">
        <f t="shared" si="20"/>
        <v>6.8955004490415304</v>
      </c>
      <c r="AK38" s="252">
        <f t="shared" si="5"/>
        <v>256908000</v>
      </c>
      <c r="AL38" s="252">
        <f t="shared" si="6"/>
        <v>2569080</v>
      </c>
      <c r="AM38" s="253">
        <f t="shared" si="21"/>
        <v>516656000</v>
      </c>
      <c r="AN38" s="254">
        <f t="shared" si="7"/>
        <v>516656000</v>
      </c>
      <c r="AO38" s="253">
        <f t="shared" si="22"/>
        <v>0</v>
      </c>
      <c r="AW38" s="266"/>
      <c r="AZ38" s="266"/>
      <c r="BF38" s="266"/>
    </row>
    <row r="39" spans="2:58" s="69" customFormat="1" x14ac:dyDescent="0.25">
      <c r="B39" s="91">
        <v>29</v>
      </c>
      <c r="C39" s="74" t="str">
        <f>FORMULASI!C39</f>
        <v>Bonegunu</v>
      </c>
      <c r="D39" s="74" t="str">
        <f>FORMULASI!D39</f>
        <v>Waode Angkalo</v>
      </c>
      <c r="E39" s="75">
        <f>FORMULASI!E39</f>
        <v>485793000</v>
      </c>
      <c r="F39" s="74" t="str">
        <f>'7410 Kab. Buton Utara (2)'!D27</f>
        <v>Tertinggal</v>
      </c>
      <c r="G39" s="74">
        <f>'7410 Kab. Buton Utara'!E27</f>
        <v>6</v>
      </c>
      <c r="H39" s="112">
        <f>'7410 Kab. Buton Utara'!F27</f>
        <v>569</v>
      </c>
      <c r="I39" s="92">
        <f t="shared" si="8"/>
        <v>1.1897294358717015E-2</v>
      </c>
      <c r="J39" s="92">
        <f t="shared" si="9"/>
        <v>1.1897294358717016E-3</v>
      </c>
      <c r="K39" s="112">
        <f>'7410 Kab. Buton Utara'!G27</f>
        <v>222</v>
      </c>
      <c r="L39" s="92">
        <f t="shared" si="10"/>
        <v>2.8891202498698594E-2</v>
      </c>
      <c r="M39" s="92">
        <f t="shared" si="0"/>
        <v>1.4445601249349297E-2</v>
      </c>
      <c r="N39" s="93">
        <f>'7410 Kab. Buton Utara'!H27</f>
        <v>3.3039299999999998</v>
      </c>
      <c r="O39" s="92">
        <f t="shared" si="1"/>
        <v>1.8954167920192705E-3</v>
      </c>
      <c r="P39" s="92">
        <f t="shared" si="2"/>
        <v>2.8431251880289057E-4</v>
      </c>
      <c r="Q39" s="93">
        <f>'7410 Kab. Buton Utara'!I27</f>
        <v>35.253539000000004</v>
      </c>
      <c r="R39" s="92">
        <f t="shared" si="3"/>
        <v>9.7400211278668384E-3</v>
      </c>
      <c r="S39" s="92">
        <f t="shared" si="4"/>
        <v>2.4350052819667096E-3</v>
      </c>
      <c r="T39" s="91">
        <f t="shared" si="11"/>
        <v>1.83546484859906E-2</v>
      </c>
      <c r="U39" s="149">
        <f>FORMULASI!U39</f>
        <v>37814000</v>
      </c>
      <c r="V39" s="94">
        <f>FORMULASI!V39</f>
        <v>523607000</v>
      </c>
      <c r="W39" s="124">
        <f t="shared" si="12"/>
        <v>36000000</v>
      </c>
      <c r="X39" s="124">
        <f t="shared" si="13"/>
        <v>26700000</v>
      </c>
      <c r="Y39" s="125">
        <f t="shared" si="14"/>
        <v>194208000</v>
      </c>
      <c r="Z39" s="125">
        <f t="shared" si="15"/>
        <v>1387303.2000000002</v>
      </c>
      <c r="AA39" s="125">
        <v>0</v>
      </c>
      <c r="AB39" s="125">
        <f t="shared" si="16"/>
        <v>2569080</v>
      </c>
      <c r="AC39" s="125">
        <f t="shared" si="17"/>
        <v>12600000</v>
      </c>
      <c r="AD39" s="125">
        <v>49200000</v>
      </c>
      <c r="AE39" s="126">
        <f t="shared" si="18"/>
        <v>52360700</v>
      </c>
      <c r="AF39" s="126">
        <v>14700000</v>
      </c>
      <c r="AG39" s="126">
        <v>92000000</v>
      </c>
      <c r="AH39" s="81">
        <f t="shared" si="19"/>
        <v>41881916.800000012</v>
      </c>
      <c r="AI39" s="233"/>
      <c r="AJ39" s="237">
        <f t="shared" si="20"/>
        <v>7.9987312621871007</v>
      </c>
      <c r="AK39" s="238">
        <f t="shared" si="5"/>
        <v>256908000</v>
      </c>
      <c r="AL39" s="238">
        <f t="shared" si="6"/>
        <v>2569080</v>
      </c>
      <c r="AM39" s="231">
        <f t="shared" si="21"/>
        <v>523607000</v>
      </c>
      <c r="AN39" s="158">
        <f t="shared" si="7"/>
        <v>523607000</v>
      </c>
      <c r="AO39" s="231">
        <f t="shared" si="22"/>
        <v>0</v>
      </c>
      <c r="AW39" s="162"/>
      <c r="AZ39" s="162"/>
      <c r="BF39" s="162"/>
    </row>
    <row r="40" spans="2:58" s="220" customFormat="1" x14ac:dyDescent="0.25">
      <c r="B40" s="208">
        <v>30</v>
      </c>
      <c r="C40" s="209" t="str">
        <f>FORMULASI!C40</f>
        <v>Bonegunu</v>
      </c>
      <c r="D40" s="209" t="str">
        <f>FORMULASI!D40</f>
        <v>Langere</v>
      </c>
      <c r="E40" s="210">
        <f>FORMULASI!E40</f>
        <v>485793000</v>
      </c>
      <c r="F40" s="209" t="str">
        <f>'7410 Kab. Buton Utara (2)'!D33</f>
        <v>Tertinggal</v>
      </c>
      <c r="G40" s="209">
        <f>'7410 Kab. Buton Utara'!E33</f>
        <v>5</v>
      </c>
      <c r="H40" s="211">
        <f>'7410 Kab. Buton Utara'!F33</f>
        <v>592</v>
      </c>
      <c r="I40" s="212">
        <f t="shared" si="8"/>
        <v>1.2378204324007862E-2</v>
      </c>
      <c r="J40" s="212">
        <f t="shared" si="9"/>
        <v>1.2378204324007863E-3</v>
      </c>
      <c r="K40" s="211">
        <f>'7410 Kab. Buton Utara'!G33</f>
        <v>111</v>
      </c>
      <c r="L40" s="212">
        <f t="shared" si="10"/>
        <v>1.4445601249349297E-2</v>
      </c>
      <c r="M40" s="212">
        <f t="shared" si="0"/>
        <v>7.2228006246746485E-3</v>
      </c>
      <c r="N40" s="213">
        <f>'7410 Kab. Buton Utara'!H33</f>
        <v>4.8976769999999998</v>
      </c>
      <c r="O40" s="212">
        <f t="shared" si="1"/>
        <v>2.8097263645678223E-3</v>
      </c>
      <c r="P40" s="212">
        <f t="shared" si="2"/>
        <v>4.2145895468517335E-4</v>
      </c>
      <c r="Q40" s="213">
        <f>'7410 Kab. Buton Utara'!I33</f>
        <v>32.513989000000002</v>
      </c>
      <c r="R40" s="212">
        <f t="shared" si="3"/>
        <v>8.9831247810675113E-3</v>
      </c>
      <c r="S40" s="212">
        <f t="shared" si="4"/>
        <v>2.2457811952668778E-3</v>
      </c>
      <c r="T40" s="208">
        <f t="shared" si="11"/>
        <v>1.1127861207027485E-2</v>
      </c>
      <c r="U40" s="214">
        <f>FORMULASI!U40</f>
        <v>110218000</v>
      </c>
      <c r="V40" s="215">
        <f>FORMULASI!V40</f>
        <v>596011000</v>
      </c>
      <c r="W40" s="216">
        <f t="shared" si="12"/>
        <v>36000000</v>
      </c>
      <c r="X40" s="124">
        <f t="shared" si="13"/>
        <v>26700000</v>
      </c>
      <c r="Y40" s="125">
        <f t="shared" si="14"/>
        <v>194208000</v>
      </c>
      <c r="Z40" s="125">
        <f t="shared" si="15"/>
        <v>1387303.2000000002</v>
      </c>
      <c r="AA40" s="125">
        <v>0</v>
      </c>
      <c r="AB40" s="217">
        <f t="shared" si="16"/>
        <v>2569080</v>
      </c>
      <c r="AC40" s="217">
        <f t="shared" si="17"/>
        <v>12600000</v>
      </c>
      <c r="AD40" s="217">
        <v>49200000</v>
      </c>
      <c r="AE40" s="126">
        <f t="shared" si="18"/>
        <v>59601100</v>
      </c>
      <c r="AF40" s="126">
        <v>14700000</v>
      </c>
      <c r="AG40" s="218">
        <v>92000000</v>
      </c>
      <c r="AH40" s="219">
        <f t="shared" si="19"/>
        <v>107045516.80000001</v>
      </c>
      <c r="AI40" s="234"/>
      <c r="AJ40" s="251">
        <f t="shared" si="20"/>
        <v>17.96032569868677</v>
      </c>
      <c r="AK40" s="252">
        <f t="shared" si="5"/>
        <v>256908000</v>
      </c>
      <c r="AL40" s="252">
        <f t="shared" si="6"/>
        <v>2569080</v>
      </c>
      <c r="AM40" s="253">
        <f t="shared" si="21"/>
        <v>596011000</v>
      </c>
      <c r="AN40" s="254">
        <f t="shared" si="7"/>
        <v>596011000</v>
      </c>
      <c r="AO40" s="253">
        <f t="shared" si="22"/>
        <v>0</v>
      </c>
      <c r="AW40" s="266"/>
      <c r="AZ40" s="266"/>
      <c r="BF40" s="266"/>
    </row>
    <row r="41" spans="2:58" s="69" customFormat="1" x14ac:dyDescent="0.25">
      <c r="B41" s="91">
        <v>31</v>
      </c>
      <c r="C41" s="74" t="str">
        <f>FORMULASI!C41</f>
        <v>Bonegunu</v>
      </c>
      <c r="D41" s="74" t="str">
        <f>FORMULASI!D41</f>
        <v>Koepisino</v>
      </c>
      <c r="E41" s="75">
        <f>FORMULASI!E41</f>
        <v>485793000</v>
      </c>
      <c r="F41" s="74" t="str">
        <f>'7410 Kab. Buton Utara (2)'!D36</f>
        <v>Tertinggal</v>
      </c>
      <c r="G41" s="74">
        <f>'7410 Kab. Buton Utara'!E36</f>
        <v>3</v>
      </c>
      <c r="H41" s="112">
        <f>'7410 Kab. Buton Utara'!F36</f>
        <v>927</v>
      </c>
      <c r="I41" s="92">
        <f t="shared" si="8"/>
        <v>1.9382762514113663E-2</v>
      </c>
      <c r="J41" s="92">
        <f t="shared" si="9"/>
        <v>1.9382762514113664E-3</v>
      </c>
      <c r="K41" s="112">
        <f>'7410 Kab. Buton Utara'!G36</f>
        <v>65</v>
      </c>
      <c r="L41" s="92">
        <f t="shared" si="10"/>
        <v>8.4591358667360748E-3</v>
      </c>
      <c r="M41" s="92">
        <f t="shared" si="0"/>
        <v>4.2295679333680374E-3</v>
      </c>
      <c r="N41" s="93">
        <f>'7410 Kab. Buton Utara'!H36</f>
        <v>32.588617999999997</v>
      </c>
      <c r="O41" s="92">
        <f t="shared" si="1"/>
        <v>1.8695618183769466E-2</v>
      </c>
      <c r="P41" s="92">
        <f t="shared" si="2"/>
        <v>2.8043427275654198E-3</v>
      </c>
      <c r="Q41" s="93">
        <f>'7410 Kab. Buton Utara'!I36</f>
        <v>24.736322000000001</v>
      </c>
      <c r="R41" s="92">
        <f t="shared" si="3"/>
        <v>6.8342726926144143E-3</v>
      </c>
      <c r="S41" s="92">
        <f t="shared" si="4"/>
        <v>1.7085681731536036E-3</v>
      </c>
      <c r="T41" s="91">
        <f t="shared" si="11"/>
        <v>1.0680755085498428E-2</v>
      </c>
      <c r="U41" s="149">
        <f>FORMULASI!U41</f>
        <v>119037000</v>
      </c>
      <c r="V41" s="94">
        <f>FORMULASI!V41</f>
        <v>604830000</v>
      </c>
      <c r="W41" s="124">
        <f t="shared" si="12"/>
        <v>36000000</v>
      </c>
      <c r="X41" s="124">
        <f t="shared" si="13"/>
        <v>26700000</v>
      </c>
      <c r="Y41" s="125">
        <f t="shared" si="14"/>
        <v>194208000</v>
      </c>
      <c r="Z41" s="125">
        <f t="shared" si="15"/>
        <v>1387303.2000000002</v>
      </c>
      <c r="AA41" s="125">
        <v>0</v>
      </c>
      <c r="AB41" s="125">
        <f t="shared" si="16"/>
        <v>2569080</v>
      </c>
      <c r="AC41" s="125">
        <f t="shared" si="17"/>
        <v>12600000</v>
      </c>
      <c r="AD41" s="125">
        <v>49200000</v>
      </c>
      <c r="AE41" s="126">
        <f t="shared" si="18"/>
        <v>60483000</v>
      </c>
      <c r="AF41" s="126">
        <v>14700000</v>
      </c>
      <c r="AG41" s="126">
        <v>92000000</v>
      </c>
      <c r="AH41" s="81">
        <f t="shared" si="19"/>
        <v>114982616.80000001</v>
      </c>
      <c r="AI41" s="233"/>
      <c r="AJ41" s="237">
        <f t="shared" si="20"/>
        <v>19.010733065489479</v>
      </c>
      <c r="AK41" s="238">
        <f t="shared" si="5"/>
        <v>256908000</v>
      </c>
      <c r="AL41" s="238">
        <f t="shared" si="6"/>
        <v>2569080</v>
      </c>
      <c r="AM41" s="231">
        <f t="shared" si="21"/>
        <v>604830000</v>
      </c>
      <c r="AN41" s="158">
        <f t="shared" si="7"/>
        <v>604830000</v>
      </c>
      <c r="AO41" s="231">
        <f t="shared" si="22"/>
        <v>0</v>
      </c>
      <c r="AW41" s="162"/>
      <c r="AZ41" s="162"/>
      <c r="BF41" s="162"/>
    </row>
    <row r="42" spans="2:58" s="220" customFormat="1" x14ac:dyDescent="0.25">
      <c r="B42" s="208">
        <v>32</v>
      </c>
      <c r="C42" s="209" t="str">
        <f>FORMULASI!C42</f>
        <v>Bonegunu</v>
      </c>
      <c r="D42" s="209" t="str">
        <f>FORMULASI!D42</f>
        <v>Waode Kalowo</v>
      </c>
      <c r="E42" s="210">
        <f>FORMULASI!E42</f>
        <v>485793000</v>
      </c>
      <c r="F42" s="209" t="str">
        <f>'7410 Kab. Buton Utara (2)'!D37</f>
        <v>Tertinggal</v>
      </c>
      <c r="G42" s="209">
        <f>'7410 Kab. Buton Utara'!E37</f>
        <v>4</v>
      </c>
      <c r="H42" s="211">
        <f>'7410 Kab. Buton Utara'!F37</f>
        <v>741</v>
      </c>
      <c r="I42" s="212">
        <f t="shared" si="8"/>
        <v>1.5493664533935516E-2</v>
      </c>
      <c r="J42" s="212">
        <f t="shared" si="9"/>
        <v>1.5493664533935518E-3</v>
      </c>
      <c r="K42" s="211">
        <f>'7410 Kab. Buton Utara'!G37</f>
        <v>88</v>
      </c>
      <c r="L42" s="212">
        <f t="shared" si="10"/>
        <v>1.1452368558042686E-2</v>
      </c>
      <c r="M42" s="212">
        <f t="shared" si="0"/>
        <v>5.726184279021343E-3</v>
      </c>
      <c r="N42" s="213">
        <f>'7410 Kab. Buton Utara'!H37</f>
        <v>4.2722449999999998</v>
      </c>
      <c r="O42" s="212">
        <f t="shared" si="1"/>
        <v>2.4509250839516482E-3</v>
      </c>
      <c r="P42" s="212">
        <f t="shared" si="2"/>
        <v>3.6763876259274724E-4</v>
      </c>
      <c r="Q42" s="213">
        <f>'7410 Kab. Buton Utara'!I37</f>
        <v>49.819508999999996</v>
      </c>
      <c r="R42" s="212">
        <f t="shared" si="3"/>
        <v>1.3764378953271955E-2</v>
      </c>
      <c r="S42" s="212">
        <f t="shared" si="4"/>
        <v>3.4410947383179888E-3</v>
      </c>
      <c r="T42" s="208">
        <f t="shared" si="11"/>
        <v>1.1084284233325631E-2</v>
      </c>
      <c r="U42" s="214">
        <f>FORMULASI!U42</f>
        <v>85320000</v>
      </c>
      <c r="V42" s="215">
        <f>FORMULASI!V42</f>
        <v>571113000</v>
      </c>
      <c r="W42" s="216">
        <f t="shared" si="12"/>
        <v>36000000</v>
      </c>
      <c r="X42" s="124">
        <f t="shared" si="13"/>
        <v>26700000</v>
      </c>
      <c r="Y42" s="125">
        <f t="shared" si="14"/>
        <v>194208000</v>
      </c>
      <c r="Z42" s="125">
        <f t="shared" si="15"/>
        <v>1387303.2000000002</v>
      </c>
      <c r="AA42" s="125">
        <v>0</v>
      </c>
      <c r="AB42" s="217">
        <f t="shared" si="16"/>
        <v>2569080</v>
      </c>
      <c r="AC42" s="217">
        <f t="shared" si="17"/>
        <v>12600000</v>
      </c>
      <c r="AD42" s="217">
        <v>49200000</v>
      </c>
      <c r="AE42" s="126">
        <f t="shared" si="18"/>
        <v>57111300</v>
      </c>
      <c r="AF42" s="126">
        <v>14700000</v>
      </c>
      <c r="AG42" s="218">
        <v>92000000</v>
      </c>
      <c r="AH42" s="219">
        <f t="shared" si="19"/>
        <v>84637316.800000012</v>
      </c>
      <c r="AI42" s="234"/>
      <c r="AJ42" s="251">
        <f t="shared" si="20"/>
        <v>14.819714627402986</v>
      </c>
      <c r="AK42" s="252">
        <f t="shared" si="5"/>
        <v>256908000</v>
      </c>
      <c r="AL42" s="252">
        <f t="shared" si="6"/>
        <v>2569080</v>
      </c>
      <c r="AM42" s="253">
        <f t="shared" si="21"/>
        <v>571113000</v>
      </c>
      <c r="AN42" s="254">
        <f t="shared" si="7"/>
        <v>571113000</v>
      </c>
      <c r="AO42" s="253">
        <f t="shared" si="22"/>
        <v>0</v>
      </c>
      <c r="AW42" s="266"/>
      <c r="AZ42" s="266"/>
      <c r="BF42" s="266"/>
    </row>
    <row r="43" spans="2:58" s="69" customFormat="1" x14ac:dyDescent="0.25">
      <c r="B43" s="91">
        <v>33</v>
      </c>
      <c r="C43" s="74" t="str">
        <f>FORMULASI!C43</f>
        <v>Bonegunu</v>
      </c>
      <c r="D43" s="74" t="str">
        <f>FORMULASI!D43</f>
        <v>Laano Ipi</v>
      </c>
      <c r="E43" s="75">
        <f>FORMULASI!E43</f>
        <v>485793000</v>
      </c>
      <c r="F43" s="74" t="str">
        <f>'7410 Kab. Buton Utara (2)'!D45</f>
        <v>Tertinggal</v>
      </c>
      <c r="G43" s="74">
        <f>'7410 Kab. Buton Utara'!E45</f>
        <v>5</v>
      </c>
      <c r="H43" s="112">
        <f>'7410 Kab. Buton Utara'!F45</f>
        <v>588</v>
      </c>
      <c r="I43" s="92">
        <f t="shared" si="8"/>
        <v>1.2294567808305106E-2</v>
      </c>
      <c r="J43" s="92">
        <f t="shared" si="9"/>
        <v>1.2294567808305108E-3</v>
      </c>
      <c r="K43" s="112">
        <f>'7410 Kab. Buton Utara'!G45</f>
        <v>150</v>
      </c>
      <c r="L43" s="92">
        <f t="shared" si="10"/>
        <v>1.9521082769390942E-2</v>
      </c>
      <c r="M43" s="92">
        <f t="shared" si="0"/>
        <v>9.760541384695471E-3</v>
      </c>
      <c r="N43" s="93">
        <f>'7410 Kab. Buton Utara'!H45</f>
        <v>48.027121000000001</v>
      </c>
      <c r="O43" s="92">
        <f t="shared" si="1"/>
        <v>2.7552463767616549E-2</v>
      </c>
      <c r="P43" s="92">
        <f t="shared" si="2"/>
        <v>4.1328695651424822E-3</v>
      </c>
      <c r="Q43" s="93">
        <f>'7410 Kab. Buton Utara'!I45</f>
        <v>43.902354000000003</v>
      </c>
      <c r="R43" s="92">
        <f t="shared" si="3"/>
        <v>1.2129558269967993E-2</v>
      </c>
      <c r="S43" s="92">
        <f t="shared" si="4"/>
        <v>3.0323895674919982E-3</v>
      </c>
      <c r="T43" s="91">
        <f t="shared" si="11"/>
        <v>1.8155257298160463E-2</v>
      </c>
      <c r="U43" s="149">
        <f>FORMULASI!U43</f>
        <v>43900000</v>
      </c>
      <c r="V43" s="94">
        <f>FORMULASI!V43</f>
        <v>529693000</v>
      </c>
      <c r="W43" s="124">
        <f t="shared" si="12"/>
        <v>36000000</v>
      </c>
      <c r="X43" s="124">
        <f t="shared" si="13"/>
        <v>26700000</v>
      </c>
      <c r="Y43" s="125">
        <f t="shared" si="14"/>
        <v>194208000</v>
      </c>
      <c r="Z43" s="125">
        <f t="shared" si="15"/>
        <v>1387303.2000000002</v>
      </c>
      <c r="AA43" s="125">
        <v>0</v>
      </c>
      <c r="AB43" s="125">
        <f t="shared" si="16"/>
        <v>2569080</v>
      </c>
      <c r="AC43" s="125">
        <f t="shared" si="17"/>
        <v>12600000</v>
      </c>
      <c r="AD43" s="125">
        <v>49200000</v>
      </c>
      <c r="AE43" s="126">
        <f t="shared" si="18"/>
        <v>52969300</v>
      </c>
      <c r="AF43" s="126">
        <v>14700000</v>
      </c>
      <c r="AG43" s="126">
        <v>92000000</v>
      </c>
      <c r="AH43" s="81">
        <f t="shared" si="19"/>
        <v>47359316.800000012</v>
      </c>
      <c r="AI43" s="233"/>
      <c r="AJ43" s="237">
        <f t="shared" si="20"/>
        <v>8.9408991245872631</v>
      </c>
      <c r="AK43" s="238">
        <f t="shared" si="5"/>
        <v>256908000</v>
      </c>
      <c r="AL43" s="238">
        <f t="shared" si="6"/>
        <v>2569080</v>
      </c>
      <c r="AM43" s="231">
        <f t="shared" si="21"/>
        <v>529693000</v>
      </c>
      <c r="AN43" s="158">
        <f t="shared" si="7"/>
        <v>529693000</v>
      </c>
      <c r="AO43" s="231">
        <f t="shared" si="22"/>
        <v>0</v>
      </c>
      <c r="AW43" s="162"/>
      <c r="AZ43" s="162"/>
      <c r="BF43" s="162"/>
    </row>
    <row r="44" spans="2:58" s="220" customFormat="1" x14ac:dyDescent="0.25">
      <c r="B44" s="208">
        <v>34</v>
      </c>
      <c r="C44" s="209" t="str">
        <f>FORMULASI!C44</f>
        <v>Bonegunu</v>
      </c>
      <c r="D44" s="209" t="str">
        <f>FORMULASI!D44</f>
        <v>Eensumala</v>
      </c>
      <c r="E44" s="210">
        <f>FORMULASI!E44</f>
        <v>485793000</v>
      </c>
      <c r="F44" s="209" t="str">
        <f>'7410 Kab. Buton Utara (2)'!D51</f>
        <v>Tertinggal</v>
      </c>
      <c r="G44" s="209">
        <f>'7410 Kab. Buton Utara'!E51</f>
        <v>4</v>
      </c>
      <c r="H44" s="211">
        <f>'7410 Kab. Buton Utara'!F51</f>
        <v>665</v>
      </c>
      <c r="I44" s="212">
        <f t="shared" si="8"/>
        <v>1.3904570735583155E-2</v>
      </c>
      <c r="J44" s="212">
        <f t="shared" si="9"/>
        <v>1.3904570735583156E-3</v>
      </c>
      <c r="K44" s="211">
        <f>'7410 Kab. Buton Utara'!G51</f>
        <v>75</v>
      </c>
      <c r="L44" s="212">
        <f t="shared" si="10"/>
        <v>9.760541384695471E-3</v>
      </c>
      <c r="M44" s="212">
        <f t="shared" si="0"/>
        <v>4.8802706923477355E-3</v>
      </c>
      <c r="N44" s="213">
        <f>'7410 Kab. Buton Utara'!H51</f>
        <v>8.3201719999999995</v>
      </c>
      <c r="O44" s="212">
        <f t="shared" si="1"/>
        <v>4.7731621799761365E-3</v>
      </c>
      <c r="P44" s="212">
        <f t="shared" si="2"/>
        <v>7.1597432699642047E-4</v>
      </c>
      <c r="Q44" s="213">
        <f>'7410 Kab. Buton Utara'!I51</f>
        <v>48.097518999999998</v>
      </c>
      <c r="R44" s="212">
        <f t="shared" si="3"/>
        <v>1.3288619087518464E-2</v>
      </c>
      <c r="S44" s="212">
        <f t="shared" si="4"/>
        <v>3.3221547718796161E-3</v>
      </c>
      <c r="T44" s="208">
        <f t="shared" si="11"/>
        <v>1.0308856864782088E-2</v>
      </c>
      <c r="U44" s="214">
        <f>FORMULASI!U44</f>
        <v>37594000</v>
      </c>
      <c r="V44" s="215">
        <f>FORMULASI!V44</f>
        <v>523387000</v>
      </c>
      <c r="W44" s="216">
        <f t="shared" si="12"/>
        <v>36000000</v>
      </c>
      <c r="X44" s="124">
        <f t="shared" si="13"/>
        <v>26700000</v>
      </c>
      <c r="Y44" s="125">
        <f t="shared" si="14"/>
        <v>194208000</v>
      </c>
      <c r="Z44" s="125">
        <f t="shared" si="15"/>
        <v>1387303.2000000002</v>
      </c>
      <c r="AA44" s="125">
        <v>0</v>
      </c>
      <c r="AB44" s="217">
        <f t="shared" si="16"/>
        <v>2569080</v>
      </c>
      <c r="AC44" s="217">
        <f t="shared" si="17"/>
        <v>12600000</v>
      </c>
      <c r="AD44" s="217">
        <v>49200000</v>
      </c>
      <c r="AE44" s="126">
        <f t="shared" si="18"/>
        <v>52338700</v>
      </c>
      <c r="AF44" s="126">
        <v>14700000</v>
      </c>
      <c r="AG44" s="218">
        <v>92000000</v>
      </c>
      <c r="AH44" s="219">
        <f t="shared" si="19"/>
        <v>41683916.800000012</v>
      </c>
      <c r="AI44" s="234"/>
      <c r="AJ44" s="251">
        <f t="shared" si="20"/>
        <v>7.9642629259037783</v>
      </c>
      <c r="AK44" s="252">
        <f t="shared" si="5"/>
        <v>256908000</v>
      </c>
      <c r="AL44" s="252">
        <f t="shared" si="6"/>
        <v>2569080</v>
      </c>
      <c r="AM44" s="253">
        <f t="shared" si="21"/>
        <v>523387000</v>
      </c>
      <c r="AN44" s="254">
        <f t="shared" si="7"/>
        <v>523387000</v>
      </c>
      <c r="AO44" s="253">
        <f t="shared" si="22"/>
        <v>0</v>
      </c>
      <c r="AW44" s="266"/>
      <c r="AZ44" s="266"/>
      <c r="BF44" s="266"/>
    </row>
    <row r="45" spans="2:58" s="69" customFormat="1" x14ac:dyDescent="0.25">
      <c r="B45" s="91">
        <v>35</v>
      </c>
      <c r="C45" s="74" t="str">
        <f>FORMULASI!C45</f>
        <v>Bonegunu</v>
      </c>
      <c r="D45" s="74" t="str">
        <f>FORMULASI!D45</f>
        <v>Tatombuli</v>
      </c>
      <c r="E45" s="75">
        <f>FORMULASI!E45</f>
        <v>485793000</v>
      </c>
      <c r="F45" s="74" t="str">
        <f>'7410 Kab. Buton Utara (2)'!D52</f>
        <v>Berkembang</v>
      </c>
      <c r="G45" s="74">
        <f>'7410 Kab. Buton Utara'!E52</f>
        <v>5</v>
      </c>
      <c r="H45" s="112">
        <f>'7410 Kab. Buton Utara'!F52</f>
        <v>752</v>
      </c>
      <c r="I45" s="92">
        <f t="shared" si="8"/>
        <v>1.5723664952118094E-2</v>
      </c>
      <c r="J45" s="92">
        <f t="shared" si="9"/>
        <v>1.5723664952118094E-3</v>
      </c>
      <c r="K45" s="112">
        <f>'7410 Kab. Buton Utara'!G52</f>
        <v>130</v>
      </c>
      <c r="L45" s="92">
        <f t="shared" si="10"/>
        <v>1.691827173347215E-2</v>
      </c>
      <c r="M45" s="92">
        <f t="shared" si="0"/>
        <v>8.4591358667360748E-3</v>
      </c>
      <c r="N45" s="93">
        <f>'7410 Kab. Buton Utara'!H52</f>
        <v>1.727284</v>
      </c>
      <c r="O45" s="92">
        <f t="shared" si="1"/>
        <v>9.9091781550644646E-4</v>
      </c>
      <c r="P45" s="92">
        <f t="shared" si="2"/>
        <v>1.4863767232596697E-4</v>
      </c>
      <c r="Q45" s="93">
        <f>'7410 Kab. Buton Utara'!I52</f>
        <v>54.308129000000001</v>
      </c>
      <c r="R45" s="92">
        <f t="shared" si="3"/>
        <v>1.5004516961401171E-2</v>
      </c>
      <c r="S45" s="92">
        <f t="shared" si="4"/>
        <v>3.7511292403502928E-3</v>
      </c>
      <c r="T45" s="91">
        <f t="shared" si="11"/>
        <v>1.3931269274624144E-2</v>
      </c>
      <c r="U45" s="149">
        <f>FORMULASI!U45</f>
        <v>54031000</v>
      </c>
      <c r="V45" s="94">
        <f>FORMULASI!V45</f>
        <v>539824000</v>
      </c>
      <c r="W45" s="124">
        <f t="shared" si="12"/>
        <v>36000000</v>
      </c>
      <c r="X45" s="124">
        <f t="shared" si="13"/>
        <v>26700000</v>
      </c>
      <c r="Y45" s="125">
        <f t="shared" si="14"/>
        <v>194208000</v>
      </c>
      <c r="Z45" s="125">
        <f t="shared" si="15"/>
        <v>1387303.2000000002</v>
      </c>
      <c r="AA45" s="125">
        <v>0</v>
      </c>
      <c r="AB45" s="125">
        <f t="shared" si="16"/>
        <v>2569080</v>
      </c>
      <c r="AC45" s="125">
        <f t="shared" si="17"/>
        <v>12600000</v>
      </c>
      <c r="AD45" s="125">
        <v>49200000</v>
      </c>
      <c r="AE45" s="126">
        <f t="shared" si="18"/>
        <v>53982400</v>
      </c>
      <c r="AF45" s="126">
        <v>14700000</v>
      </c>
      <c r="AG45" s="126">
        <v>92000000</v>
      </c>
      <c r="AH45" s="81">
        <f t="shared" si="19"/>
        <v>56477216.800000012</v>
      </c>
      <c r="AI45" s="233"/>
      <c r="AJ45" s="237">
        <f t="shared" si="20"/>
        <v>10.462153738996417</v>
      </c>
      <c r="AK45" s="238">
        <f t="shared" si="5"/>
        <v>256908000</v>
      </c>
      <c r="AL45" s="238">
        <f t="shared" si="6"/>
        <v>2569080</v>
      </c>
      <c r="AM45" s="231">
        <f t="shared" si="21"/>
        <v>539824000</v>
      </c>
      <c r="AN45" s="158">
        <f t="shared" si="7"/>
        <v>539824000</v>
      </c>
      <c r="AO45" s="231">
        <f t="shared" si="22"/>
        <v>0</v>
      </c>
      <c r="AW45" s="162"/>
      <c r="AZ45" s="162"/>
      <c r="BF45" s="162"/>
    </row>
    <row r="46" spans="2:58" s="220" customFormat="1" x14ac:dyDescent="0.25">
      <c r="B46" s="208">
        <v>36</v>
      </c>
      <c r="C46" s="209" t="str">
        <f>FORMULASI!C46</f>
        <v>Bonegunu</v>
      </c>
      <c r="D46" s="209" t="str">
        <f>FORMULASI!D46</f>
        <v>Rante Gola</v>
      </c>
      <c r="E46" s="210">
        <f>FORMULASI!E46</f>
        <v>485793000</v>
      </c>
      <c r="F46" s="209" t="str">
        <f>'7410 Kab. Buton Utara (2)'!D55</f>
        <v>Tertinggal</v>
      </c>
      <c r="G46" s="209">
        <f>'7410 Kab. Buton Utara'!E55</f>
        <v>5</v>
      </c>
      <c r="H46" s="211">
        <f>'7410 Kab. Buton Utara'!F55</f>
        <v>686</v>
      </c>
      <c r="I46" s="212">
        <f t="shared" si="8"/>
        <v>1.4343662443022624E-2</v>
      </c>
      <c r="J46" s="212">
        <f t="shared" si="9"/>
        <v>1.4343662443022625E-3</v>
      </c>
      <c r="K46" s="211">
        <f>'7410 Kab. Buton Utara'!G55</f>
        <v>113</v>
      </c>
      <c r="L46" s="212">
        <f t="shared" si="10"/>
        <v>1.4705882352941176E-2</v>
      </c>
      <c r="M46" s="212">
        <f t="shared" si="0"/>
        <v>7.3529411764705881E-3</v>
      </c>
      <c r="N46" s="213">
        <f>'7410 Kab. Buton Utara'!H55</f>
        <v>1.585844</v>
      </c>
      <c r="O46" s="212">
        <f t="shared" si="1"/>
        <v>9.0977573590330556E-4</v>
      </c>
      <c r="P46" s="212">
        <f t="shared" si="2"/>
        <v>1.3646636038549582E-4</v>
      </c>
      <c r="Q46" s="213">
        <f>'7410 Kab. Buton Utara'!I55</f>
        <v>45.360872999999998</v>
      </c>
      <c r="R46" s="212">
        <f t="shared" si="3"/>
        <v>1.2532525072120684E-2</v>
      </c>
      <c r="S46" s="212">
        <f t="shared" si="4"/>
        <v>3.1331312680301709E-3</v>
      </c>
      <c r="T46" s="208">
        <f t="shared" si="11"/>
        <v>1.2056905049188518E-2</v>
      </c>
      <c r="U46" s="214">
        <f>FORMULASI!U46</f>
        <v>53596000</v>
      </c>
      <c r="V46" s="215">
        <f>FORMULASI!V46</f>
        <v>539389000</v>
      </c>
      <c r="W46" s="216">
        <f t="shared" si="12"/>
        <v>36000000</v>
      </c>
      <c r="X46" s="124">
        <f t="shared" si="13"/>
        <v>26700000</v>
      </c>
      <c r="Y46" s="125">
        <f t="shared" si="14"/>
        <v>194208000</v>
      </c>
      <c r="Z46" s="125">
        <f t="shared" si="15"/>
        <v>1387303.2000000002</v>
      </c>
      <c r="AA46" s="125">
        <v>0</v>
      </c>
      <c r="AB46" s="217">
        <f t="shared" si="16"/>
        <v>2569080</v>
      </c>
      <c r="AC46" s="217">
        <f t="shared" si="17"/>
        <v>12600000</v>
      </c>
      <c r="AD46" s="217">
        <v>49200000</v>
      </c>
      <c r="AE46" s="126">
        <f t="shared" si="18"/>
        <v>53938900</v>
      </c>
      <c r="AF46" s="126">
        <v>14700000</v>
      </c>
      <c r="AG46" s="218">
        <v>92000000</v>
      </c>
      <c r="AH46" s="219">
        <f t="shared" si="19"/>
        <v>56085716.800000012</v>
      </c>
      <c r="AI46" s="234"/>
      <c r="AJ46" s="251">
        <f t="shared" si="20"/>
        <v>10.398009006486971</v>
      </c>
      <c r="AK46" s="252">
        <f t="shared" si="5"/>
        <v>256908000</v>
      </c>
      <c r="AL46" s="252">
        <f t="shared" si="6"/>
        <v>2569080</v>
      </c>
      <c r="AM46" s="253">
        <f t="shared" si="21"/>
        <v>539389000</v>
      </c>
      <c r="AN46" s="254">
        <f t="shared" si="7"/>
        <v>539389000</v>
      </c>
      <c r="AO46" s="253">
        <f t="shared" si="22"/>
        <v>0</v>
      </c>
      <c r="AW46" s="266"/>
      <c r="AZ46" s="266"/>
      <c r="BF46" s="266"/>
    </row>
    <row r="47" spans="2:58" s="69" customFormat="1" x14ac:dyDescent="0.25">
      <c r="B47" s="91">
        <v>37</v>
      </c>
      <c r="C47" s="74" t="str">
        <f>FORMULASI!C47</f>
        <v>Bonegunu</v>
      </c>
      <c r="D47" s="74" t="str">
        <f>FORMULASI!D47</f>
        <v>Ngapa'ea</v>
      </c>
      <c r="E47" s="75">
        <f>FORMULASI!E47</f>
        <v>485793000</v>
      </c>
      <c r="F47" s="74" t="str">
        <f>'7410 Kab. Buton Utara (2)'!D64</f>
        <v>Tertinggal</v>
      </c>
      <c r="G47" s="74">
        <f>'7410 Kab. Buton Utara'!E64</f>
        <v>6</v>
      </c>
      <c r="H47" s="112">
        <f>'7410 Kab. Buton Utara'!F64</f>
        <v>891</v>
      </c>
      <c r="I47" s="92">
        <f t="shared" si="8"/>
        <v>1.8630033872788859E-2</v>
      </c>
      <c r="J47" s="92">
        <f t="shared" si="9"/>
        <v>1.8630033872788861E-3</v>
      </c>
      <c r="K47" s="112">
        <f>'7410 Kab. Buton Utara'!G64</f>
        <v>202</v>
      </c>
      <c r="L47" s="92">
        <f t="shared" si="10"/>
        <v>2.6288391462779802E-2</v>
      </c>
      <c r="M47" s="92">
        <f t="shared" si="0"/>
        <v>1.3144195731389901E-2</v>
      </c>
      <c r="N47" s="93">
        <f>'7410 Kab. Buton Utara'!H64</f>
        <v>0.140733</v>
      </c>
      <c r="O47" s="92">
        <f t="shared" si="1"/>
        <v>8.07364839422288E-5</v>
      </c>
      <c r="P47" s="92">
        <f t="shared" si="2"/>
        <v>1.2110472591334319E-5</v>
      </c>
      <c r="Q47" s="93">
        <f>'7410 Kab. Buton Utara'!I64</f>
        <v>53.039948000000003</v>
      </c>
      <c r="R47" s="92">
        <f t="shared" si="3"/>
        <v>1.4654137677949394E-2</v>
      </c>
      <c r="S47" s="92">
        <f t="shared" si="4"/>
        <v>3.6635344194873485E-3</v>
      </c>
      <c r="T47" s="91">
        <f t="shared" si="11"/>
        <v>1.8682844010747469E-2</v>
      </c>
      <c r="U47" s="149">
        <f>FORMULASI!U47</f>
        <v>78597000</v>
      </c>
      <c r="V47" s="94">
        <f>FORMULASI!V47</f>
        <v>564390000</v>
      </c>
      <c r="W47" s="124">
        <f t="shared" si="12"/>
        <v>36000000</v>
      </c>
      <c r="X47" s="124">
        <f t="shared" si="13"/>
        <v>26700000</v>
      </c>
      <c r="Y47" s="125">
        <f t="shared" si="14"/>
        <v>194208000</v>
      </c>
      <c r="Z47" s="125">
        <f t="shared" si="15"/>
        <v>1387303.2000000002</v>
      </c>
      <c r="AA47" s="125">
        <v>0</v>
      </c>
      <c r="AB47" s="125">
        <f t="shared" si="16"/>
        <v>2569080</v>
      </c>
      <c r="AC47" s="125">
        <f t="shared" si="17"/>
        <v>12600000</v>
      </c>
      <c r="AD47" s="125">
        <v>49200000</v>
      </c>
      <c r="AE47" s="126">
        <f t="shared" si="18"/>
        <v>56439000</v>
      </c>
      <c r="AF47" s="126">
        <v>14700000</v>
      </c>
      <c r="AG47" s="126">
        <v>92000000</v>
      </c>
      <c r="AH47" s="81">
        <f t="shared" si="19"/>
        <v>78586616.800000012</v>
      </c>
      <c r="AI47" s="233"/>
      <c r="AJ47" s="237">
        <f t="shared" si="20"/>
        <v>13.924168890306351</v>
      </c>
      <c r="AK47" s="238">
        <f t="shared" si="5"/>
        <v>256908000</v>
      </c>
      <c r="AL47" s="238">
        <f t="shared" si="6"/>
        <v>2569080</v>
      </c>
      <c r="AM47" s="231">
        <f t="shared" si="21"/>
        <v>564390000</v>
      </c>
      <c r="AN47" s="158">
        <f t="shared" si="7"/>
        <v>564390000</v>
      </c>
      <c r="AO47" s="231">
        <f t="shared" si="22"/>
        <v>0</v>
      </c>
      <c r="AW47" s="162"/>
      <c r="AZ47" s="162"/>
      <c r="BF47" s="162"/>
    </row>
    <row r="48" spans="2:58" s="220" customFormat="1" x14ac:dyDescent="0.25">
      <c r="B48" s="208">
        <v>38</v>
      </c>
      <c r="C48" s="209" t="str">
        <f>FORMULASI!C48</f>
        <v>Bonegunu</v>
      </c>
      <c r="D48" s="209" t="str">
        <f>FORMULASI!D48</f>
        <v>Koboruno</v>
      </c>
      <c r="E48" s="210">
        <f>FORMULASI!E48</f>
        <v>485793000</v>
      </c>
      <c r="F48" s="209" t="str">
        <f>'7410 Kab. Buton Utara (2)'!D66</f>
        <v>Tertinggal</v>
      </c>
      <c r="G48" s="209">
        <f>'7410 Kab. Buton Utara'!E66</f>
        <v>3</v>
      </c>
      <c r="H48" s="211">
        <f>'7410 Kab. Buton Utara'!F66</f>
        <v>487</v>
      </c>
      <c r="I48" s="212">
        <f t="shared" si="8"/>
        <v>1.0182745786810521E-2</v>
      </c>
      <c r="J48" s="212">
        <f t="shared" si="9"/>
        <v>1.0182745786810521E-3</v>
      </c>
      <c r="K48" s="211">
        <f>'7410 Kab. Buton Utara'!G66</f>
        <v>53</v>
      </c>
      <c r="L48" s="212">
        <f t="shared" si="10"/>
        <v>6.8974492451847995E-3</v>
      </c>
      <c r="M48" s="212">
        <f t="shared" si="0"/>
        <v>3.4487246225923997E-3</v>
      </c>
      <c r="N48" s="213">
        <f>'7410 Kab. Buton Utara'!H66</f>
        <v>55.655690999999997</v>
      </c>
      <c r="O48" s="212">
        <f t="shared" si="1"/>
        <v>3.1928863896279823E-2</v>
      </c>
      <c r="P48" s="212">
        <f t="shared" si="2"/>
        <v>4.7893295844419733E-3</v>
      </c>
      <c r="Q48" s="213">
        <f>'7410 Kab. Buton Utara'!I66</f>
        <v>57.034160999999997</v>
      </c>
      <c r="R48" s="212">
        <f t="shared" si="3"/>
        <v>1.5757678488680493E-2</v>
      </c>
      <c r="S48" s="212">
        <f t="shared" si="4"/>
        <v>3.9394196221701231E-3</v>
      </c>
      <c r="T48" s="208">
        <f t="shared" si="11"/>
        <v>1.3195748407885548E-2</v>
      </c>
      <c r="U48" s="214">
        <f>FORMULASI!U48</f>
        <v>29670000</v>
      </c>
      <c r="V48" s="215">
        <f>FORMULASI!V48</f>
        <v>515463000</v>
      </c>
      <c r="W48" s="216">
        <f t="shared" si="12"/>
        <v>36000000</v>
      </c>
      <c r="X48" s="124">
        <f t="shared" si="13"/>
        <v>26700000</v>
      </c>
      <c r="Y48" s="125">
        <f t="shared" si="14"/>
        <v>194208000</v>
      </c>
      <c r="Z48" s="125">
        <f t="shared" si="15"/>
        <v>1387303.2000000002</v>
      </c>
      <c r="AA48" s="125">
        <v>0</v>
      </c>
      <c r="AB48" s="217">
        <f t="shared" si="16"/>
        <v>2569080</v>
      </c>
      <c r="AC48" s="217">
        <f t="shared" si="17"/>
        <v>12600000</v>
      </c>
      <c r="AD48" s="217">
        <v>49200000</v>
      </c>
      <c r="AE48" s="126">
        <f t="shared" si="18"/>
        <v>51546300</v>
      </c>
      <c r="AF48" s="126">
        <v>14700000</v>
      </c>
      <c r="AG48" s="218">
        <v>92000000</v>
      </c>
      <c r="AH48" s="219">
        <f t="shared" si="19"/>
        <v>34552316.800000012</v>
      </c>
      <c r="AI48" s="234"/>
      <c r="AJ48" s="251">
        <f t="shared" si="20"/>
        <v>6.7031613908272778</v>
      </c>
      <c r="AK48" s="252">
        <f t="shared" si="5"/>
        <v>256908000</v>
      </c>
      <c r="AL48" s="252">
        <f t="shared" si="6"/>
        <v>2569080</v>
      </c>
      <c r="AM48" s="253">
        <f t="shared" si="21"/>
        <v>515463000</v>
      </c>
      <c r="AN48" s="254">
        <f t="shared" si="7"/>
        <v>515463000</v>
      </c>
      <c r="AO48" s="253">
        <f t="shared" si="22"/>
        <v>0</v>
      </c>
      <c r="AW48" s="266"/>
      <c r="AZ48" s="266"/>
      <c r="BF48" s="266"/>
    </row>
    <row r="49" spans="2:58" s="69" customFormat="1" x14ac:dyDescent="0.25">
      <c r="B49" s="91">
        <v>39</v>
      </c>
      <c r="C49" s="74" t="str">
        <f>FORMULASI!C49</f>
        <v>Bonegunu</v>
      </c>
      <c r="D49" s="74" t="str">
        <f>FORMULASI!D49</f>
        <v>Damai Laborona</v>
      </c>
      <c r="E49" s="75">
        <f>FORMULASI!E49</f>
        <v>485793000</v>
      </c>
      <c r="F49" s="74" t="str">
        <f>'7410 Kab. Buton Utara (2)'!D78</f>
        <v>Tertinggal</v>
      </c>
      <c r="G49" s="74">
        <f>'7410 Kab. Buton Utara'!E78</f>
        <v>3</v>
      </c>
      <c r="H49" s="112">
        <f>'7410 Kab. Buton Utara'!F78</f>
        <v>836</v>
      </c>
      <c r="I49" s="92">
        <f t="shared" si="8"/>
        <v>1.7480031781875967E-2</v>
      </c>
      <c r="J49" s="92">
        <f t="shared" si="9"/>
        <v>1.7480031781875968E-3</v>
      </c>
      <c r="K49" s="112">
        <f>'7410 Kab. Buton Utara'!G78</f>
        <v>61</v>
      </c>
      <c r="L49" s="92">
        <f t="shared" si="10"/>
        <v>7.9385736595523164E-3</v>
      </c>
      <c r="M49" s="92">
        <f t="shared" si="0"/>
        <v>3.9692868297761582E-3</v>
      </c>
      <c r="N49" s="93">
        <f>'7410 Kab. Buton Utara'!H78</f>
        <v>34.572273000000003</v>
      </c>
      <c r="O49" s="92">
        <f t="shared" si="1"/>
        <v>1.9833612329097302E-2</v>
      </c>
      <c r="P49" s="92">
        <f t="shared" si="2"/>
        <v>2.975041849364595E-3</v>
      </c>
      <c r="Q49" s="93">
        <f>'7410 Kab. Buton Utara'!I78</f>
        <v>54.743633000000003</v>
      </c>
      <c r="R49" s="92">
        <f t="shared" si="3"/>
        <v>1.5124840148280949E-2</v>
      </c>
      <c r="S49" s="92">
        <f t="shared" si="4"/>
        <v>3.7812100370702372E-3</v>
      </c>
      <c r="T49" s="91">
        <f t="shared" si="11"/>
        <v>1.2473541894398588E-2</v>
      </c>
      <c r="U49" s="149">
        <f>FORMULASI!U49</f>
        <v>83241000</v>
      </c>
      <c r="V49" s="94">
        <f>FORMULASI!V49</f>
        <v>569034000</v>
      </c>
      <c r="W49" s="124">
        <f t="shared" si="12"/>
        <v>36000000</v>
      </c>
      <c r="X49" s="124">
        <f t="shared" si="13"/>
        <v>26700000</v>
      </c>
      <c r="Y49" s="125">
        <f t="shared" si="14"/>
        <v>194208000</v>
      </c>
      <c r="Z49" s="125">
        <f t="shared" si="15"/>
        <v>1387303.2000000002</v>
      </c>
      <c r="AA49" s="125">
        <v>0</v>
      </c>
      <c r="AB49" s="125">
        <f t="shared" si="16"/>
        <v>2569080</v>
      </c>
      <c r="AC49" s="125">
        <f t="shared" si="17"/>
        <v>12600000</v>
      </c>
      <c r="AD49" s="125">
        <v>49200000</v>
      </c>
      <c r="AE49" s="126">
        <f t="shared" si="18"/>
        <v>56903400</v>
      </c>
      <c r="AF49" s="126">
        <v>14700000</v>
      </c>
      <c r="AG49" s="126">
        <v>92000000</v>
      </c>
      <c r="AH49" s="81">
        <f t="shared" si="19"/>
        <v>82766216.800000012</v>
      </c>
      <c r="AI49" s="233"/>
      <c r="AJ49" s="237">
        <f t="shared" si="20"/>
        <v>14.545038925617803</v>
      </c>
      <c r="AK49" s="238">
        <f t="shared" si="5"/>
        <v>256908000</v>
      </c>
      <c r="AL49" s="238">
        <f t="shared" si="6"/>
        <v>2569080</v>
      </c>
      <c r="AM49" s="231">
        <f t="shared" si="21"/>
        <v>569034000</v>
      </c>
      <c r="AN49" s="158">
        <f t="shared" si="7"/>
        <v>569034000</v>
      </c>
      <c r="AO49" s="231">
        <f t="shared" si="22"/>
        <v>0</v>
      </c>
      <c r="AW49" s="162"/>
      <c r="AZ49" s="162"/>
      <c r="BF49" s="162"/>
    </row>
    <row r="50" spans="2:58" s="220" customFormat="1" x14ac:dyDescent="0.25">
      <c r="B50" s="208">
        <v>40</v>
      </c>
      <c r="C50" s="209" t="str">
        <f>FORMULASI!C50</f>
        <v>Kulisusu Barat</v>
      </c>
      <c r="D50" s="209" t="str">
        <f>FORMULASI!D50</f>
        <v>Kotawo</v>
      </c>
      <c r="E50" s="210">
        <f>FORMULASI!E50</f>
        <v>485793000</v>
      </c>
      <c r="F50" s="209" t="str">
        <f>'7410 Kab. Buton Utara (2)'!D7</f>
        <v>Tertinggal</v>
      </c>
      <c r="G50" s="209">
        <f>'7410 Kab. Buton Utara'!E7</f>
        <v>4</v>
      </c>
      <c r="H50" s="211">
        <f>'7410 Kab. Buton Utara'!F7</f>
        <v>357</v>
      </c>
      <c r="I50" s="212">
        <f t="shared" si="8"/>
        <v>7.4645590264709573E-3</v>
      </c>
      <c r="J50" s="212">
        <f t="shared" si="9"/>
        <v>7.4645590264709578E-4</v>
      </c>
      <c r="K50" s="211">
        <f>'7410 Kab. Buton Utara'!G7</f>
        <v>81</v>
      </c>
      <c r="L50" s="212">
        <f t="shared" si="10"/>
        <v>1.0541384695471109E-2</v>
      </c>
      <c r="M50" s="212">
        <f t="shared" si="0"/>
        <v>5.2706923477355543E-3</v>
      </c>
      <c r="N50" s="213">
        <f>'7410 Kab. Buton Utara'!H7</f>
        <v>19.923742000000001</v>
      </c>
      <c r="O50" s="212">
        <f t="shared" si="1"/>
        <v>1.1429962240925082E-2</v>
      </c>
      <c r="P50" s="212">
        <f t="shared" si="2"/>
        <v>1.7144943361387622E-3</v>
      </c>
      <c r="Q50" s="213">
        <f>'7410 Kab. Buton Utara'!I7</f>
        <v>48.151473000000003</v>
      </c>
      <c r="R50" s="212">
        <f t="shared" si="3"/>
        <v>1.3303525763978181E-2</v>
      </c>
      <c r="S50" s="212">
        <f t="shared" si="4"/>
        <v>3.3258814409945453E-3</v>
      </c>
      <c r="T50" s="208">
        <f t="shared" si="11"/>
        <v>1.1057524027515957E-2</v>
      </c>
      <c r="U50" s="214">
        <f>FORMULASI!U50</f>
        <v>55558000</v>
      </c>
      <c r="V50" s="215">
        <f>FORMULASI!V50</f>
        <v>541351000</v>
      </c>
      <c r="W50" s="216">
        <f t="shared" si="12"/>
        <v>36000000</v>
      </c>
      <c r="X50" s="124">
        <f t="shared" si="13"/>
        <v>26700000</v>
      </c>
      <c r="Y50" s="125">
        <f t="shared" si="14"/>
        <v>194208000</v>
      </c>
      <c r="Z50" s="125">
        <f t="shared" si="15"/>
        <v>1387303.2000000002</v>
      </c>
      <c r="AA50" s="125">
        <v>0</v>
      </c>
      <c r="AB50" s="217">
        <f t="shared" si="16"/>
        <v>2569080</v>
      </c>
      <c r="AC50" s="217">
        <f t="shared" si="17"/>
        <v>12600000</v>
      </c>
      <c r="AD50" s="217">
        <v>49200000</v>
      </c>
      <c r="AE50" s="126">
        <f t="shared" si="18"/>
        <v>54135100</v>
      </c>
      <c r="AF50" s="126">
        <v>14700000</v>
      </c>
      <c r="AG50" s="218">
        <v>92000000</v>
      </c>
      <c r="AH50" s="219">
        <f t="shared" si="19"/>
        <v>57851516.800000012</v>
      </c>
      <c r="AI50" s="234"/>
      <c r="AJ50" s="251">
        <f>(AH50/AN50)*100</f>
        <v>10.686507792541256</v>
      </c>
      <c r="AK50" s="252">
        <f t="shared" si="5"/>
        <v>256908000</v>
      </c>
      <c r="AL50" s="252">
        <f t="shared" si="6"/>
        <v>2569080</v>
      </c>
      <c r="AM50" s="253">
        <f t="shared" si="21"/>
        <v>541351000</v>
      </c>
      <c r="AN50" s="254">
        <f>V50</f>
        <v>541351000</v>
      </c>
      <c r="AO50" s="253">
        <f t="shared" si="22"/>
        <v>0</v>
      </c>
      <c r="AW50" s="266"/>
      <c r="AZ50" s="266"/>
      <c r="BF50" s="266"/>
    </row>
    <row r="51" spans="2:58" s="69" customFormat="1" x14ac:dyDescent="0.25">
      <c r="B51" s="91">
        <v>41</v>
      </c>
      <c r="C51" s="74" t="str">
        <f>FORMULASI!C51</f>
        <v>Kulisusu Barat</v>
      </c>
      <c r="D51" s="74" t="str">
        <f>FORMULASI!D51</f>
        <v>Karya Bhakti</v>
      </c>
      <c r="E51" s="75">
        <f>FORMULASI!E51</f>
        <v>485793000</v>
      </c>
      <c r="F51" s="74" t="str">
        <f>'7410 Kab. Buton Utara (2)'!D22</f>
        <v>Tertinggal</v>
      </c>
      <c r="G51" s="74">
        <f>'7410 Kab. Buton Utara'!E22</f>
        <v>6</v>
      </c>
      <c r="H51" s="112">
        <f>'7410 Kab. Buton Utara'!F22</f>
        <v>582</v>
      </c>
      <c r="I51" s="92">
        <f t="shared" si="8"/>
        <v>1.2169113034750972E-2</v>
      </c>
      <c r="J51" s="92">
        <f t="shared" si="9"/>
        <v>1.2169113034750973E-3</v>
      </c>
      <c r="K51" s="112">
        <f>'7410 Kab. Buton Utara'!G22</f>
        <v>156</v>
      </c>
      <c r="L51" s="92">
        <f t="shared" si="10"/>
        <v>2.030192608016658E-2</v>
      </c>
      <c r="M51" s="92">
        <f t="shared" si="0"/>
        <v>1.015096304008329E-2</v>
      </c>
      <c r="N51" s="93">
        <f>'7410 Kab. Buton Utara'!H22</f>
        <v>10.405687</v>
      </c>
      <c r="O51" s="92">
        <f t="shared" si="1"/>
        <v>5.9695919321222386E-3</v>
      </c>
      <c r="P51" s="92">
        <f t="shared" si="2"/>
        <v>8.9543878981833576E-4</v>
      </c>
      <c r="Q51" s="93">
        <f>'7410 Kab. Buton Utara'!I22</f>
        <v>40.765118999999999</v>
      </c>
      <c r="R51" s="92">
        <f t="shared" si="3"/>
        <v>1.1262787555598484E-2</v>
      </c>
      <c r="S51" s="92">
        <f t="shared" si="4"/>
        <v>2.8156968888996209E-3</v>
      </c>
      <c r="T51" s="91">
        <f t="shared" si="11"/>
        <v>1.5079010022276344E-2</v>
      </c>
      <c r="U51" s="149">
        <f>FORMULASI!U51</f>
        <v>33475000</v>
      </c>
      <c r="V51" s="94">
        <f>FORMULASI!V51</f>
        <v>519268000</v>
      </c>
      <c r="W51" s="124">
        <f t="shared" si="12"/>
        <v>36000000</v>
      </c>
      <c r="X51" s="124">
        <f t="shared" si="13"/>
        <v>26700000</v>
      </c>
      <c r="Y51" s="125">
        <f t="shared" si="14"/>
        <v>194208000</v>
      </c>
      <c r="Z51" s="125">
        <f t="shared" si="15"/>
        <v>1387303.2000000002</v>
      </c>
      <c r="AA51" s="125">
        <v>0</v>
      </c>
      <c r="AB51" s="125">
        <f t="shared" si="16"/>
        <v>2569080</v>
      </c>
      <c r="AC51" s="125">
        <f t="shared" si="17"/>
        <v>12600000</v>
      </c>
      <c r="AD51" s="125">
        <v>49200000</v>
      </c>
      <c r="AE51" s="126">
        <f t="shared" si="18"/>
        <v>51926800</v>
      </c>
      <c r="AF51" s="126">
        <v>14700000</v>
      </c>
      <c r="AG51" s="126">
        <v>92000000</v>
      </c>
      <c r="AH51" s="81">
        <f t="shared" si="19"/>
        <v>37976816.800000012</v>
      </c>
      <c r="AI51" s="233"/>
      <c r="AJ51" s="237">
        <f t="shared" si="20"/>
        <v>7.3135291987952291</v>
      </c>
      <c r="AK51" s="238">
        <f t="shared" si="5"/>
        <v>256908000</v>
      </c>
      <c r="AL51" s="238">
        <f t="shared" si="6"/>
        <v>2569080</v>
      </c>
      <c r="AM51" s="231">
        <f t="shared" si="21"/>
        <v>519268000</v>
      </c>
      <c r="AN51" s="158">
        <f t="shared" si="7"/>
        <v>519268000</v>
      </c>
      <c r="AO51" s="231">
        <f t="shared" si="22"/>
        <v>0</v>
      </c>
      <c r="AW51" s="162"/>
      <c r="AZ51" s="162"/>
      <c r="BF51" s="162"/>
    </row>
    <row r="52" spans="2:58" s="220" customFormat="1" x14ac:dyDescent="0.25">
      <c r="B52" s="208">
        <v>42</v>
      </c>
      <c r="C52" s="209" t="str">
        <f>FORMULASI!C52</f>
        <v>Kulisusu Barat</v>
      </c>
      <c r="D52" s="209" t="str">
        <f>FORMULASI!D52</f>
        <v>Marga Karya</v>
      </c>
      <c r="E52" s="210">
        <f>FORMULASI!E52</f>
        <v>485793000</v>
      </c>
      <c r="F52" s="209" t="str">
        <f>'7410 Kab. Buton Utara (2)'!D23</f>
        <v>Tertinggal</v>
      </c>
      <c r="G52" s="209">
        <f>'7410 Kab. Buton Utara'!E23</f>
        <v>3</v>
      </c>
      <c r="H52" s="211">
        <f>'7410 Kab. Buton Utara'!F23</f>
        <v>573</v>
      </c>
      <c r="I52" s="212">
        <f t="shared" si="8"/>
        <v>1.1980930874419772E-2</v>
      </c>
      <c r="J52" s="212">
        <f t="shared" si="9"/>
        <v>1.1980930874419772E-3</v>
      </c>
      <c r="K52" s="211">
        <f>'7410 Kab. Buton Utara'!G23</f>
        <v>55</v>
      </c>
      <c r="L52" s="212">
        <f t="shared" si="10"/>
        <v>7.1577303487766787E-3</v>
      </c>
      <c r="M52" s="212">
        <f t="shared" si="0"/>
        <v>3.5788651743883394E-3</v>
      </c>
      <c r="N52" s="213">
        <f>'7410 Kab. Buton Utara'!H23</f>
        <v>66.039156000000006</v>
      </c>
      <c r="O52" s="212">
        <f t="shared" si="1"/>
        <v>3.788570738883093E-2</v>
      </c>
      <c r="P52" s="212">
        <f t="shared" si="2"/>
        <v>5.6828561083246392E-3</v>
      </c>
      <c r="Q52" s="213">
        <f>'7410 Kab. Buton Utara'!I23</f>
        <v>34.806058999999998</v>
      </c>
      <c r="R52" s="212">
        <f t="shared" si="3"/>
        <v>9.6163891528104357E-3</v>
      </c>
      <c r="S52" s="212">
        <f t="shared" si="4"/>
        <v>2.4040972882026089E-3</v>
      </c>
      <c r="T52" s="208">
        <f t="shared" si="11"/>
        <v>1.2863911658357565E-2</v>
      </c>
      <c r="U52" s="214">
        <f>FORMULASI!U52</f>
        <v>27569000</v>
      </c>
      <c r="V52" s="215">
        <f>FORMULASI!V52</f>
        <v>513362000</v>
      </c>
      <c r="W52" s="216">
        <f t="shared" si="12"/>
        <v>36000000</v>
      </c>
      <c r="X52" s="124">
        <f t="shared" si="13"/>
        <v>26700000</v>
      </c>
      <c r="Y52" s="125">
        <f t="shared" si="14"/>
        <v>194208000</v>
      </c>
      <c r="Z52" s="125">
        <f t="shared" si="15"/>
        <v>1387303.2000000002</v>
      </c>
      <c r="AA52" s="125">
        <v>0</v>
      </c>
      <c r="AB52" s="217">
        <f t="shared" si="16"/>
        <v>2569080</v>
      </c>
      <c r="AC52" s="217">
        <f t="shared" si="17"/>
        <v>12600000</v>
      </c>
      <c r="AD52" s="217">
        <v>49200000</v>
      </c>
      <c r="AE52" s="126">
        <f t="shared" si="18"/>
        <v>51336200</v>
      </c>
      <c r="AF52" s="126">
        <v>14700000</v>
      </c>
      <c r="AG52" s="218">
        <v>92000000</v>
      </c>
      <c r="AH52" s="219">
        <f t="shared" si="19"/>
        <v>32661416.800000012</v>
      </c>
      <c r="AI52" s="234"/>
      <c r="AJ52" s="251">
        <f t="shared" si="20"/>
        <v>6.3622583673898756</v>
      </c>
      <c r="AK52" s="252">
        <f t="shared" si="5"/>
        <v>256908000</v>
      </c>
      <c r="AL52" s="252">
        <f t="shared" si="6"/>
        <v>2569080</v>
      </c>
      <c r="AM52" s="253">
        <f t="shared" si="21"/>
        <v>513362000</v>
      </c>
      <c r="AN52" s="254">
        <f t="shared" si="7"/>
        <v>513362000</v>
      </c>
      <c r="AO52" s="253">
        <f t="shared" si="22"/>
        <v>0</v>
      </c>
      <c r="AW52" s="266"/>
      <c r="AZ52" s="266"/>
      <c r="BF52" s="266"/>
    </row>
    <row r="53" spans="2:58" s="69" customFormat="1" x14ac:dyDescent="0.25">
      <c r="B53" s="91">
        <v>43</v>
      </c>
      <c r="C53" s="74" t="str">
        <f>FORMULASI!C53</f>
        <v>Kulisusu Barat</v>
      </c>
      <c r="D53" s="74" t="str">
        <f>FORMULASI!D53</f>
        <v>Kasulatombi</v>
      </c>
      <c r="E53" s="75">
        <f>FORMULASI!E53</f>
        <v>485793000</v>
      </c>
      <c r="F53" s="74" t="str">
        <f>'7410 Kab. Buton Utara (2)'!D29</f>
        <v>Tertinggal</v>
      </c>
      <c r="G53" s="74">
        <f>'7410 Kab. Buton Utara'!E29</f>
        <v>5</v>
      </c>
      <c r="H53" s="112">
        <f>'7410 Kab. Buton Utara'!F29</f>
        <v>745</v>
      </c>
      <c r="I53" s="92">
        <f t="shared" si="8"/>
        <v>1.5577301049638273E-2</v>
      </c>
      <c r="J53" s="92">
        <f t="shared" si="9"/>
        <v>1.5577301049638274E-3</v>
      </c>
      <c r="K53" s="112">
        <f>'7410 Kab. Buton Utara'!G29</f>
        <v>148</v>
      </c>
      <c r="L53" s="92">
        <f t="shared" si="10"/>
        <v>1.9260801665799063E-2</v>
      </c>
      <c r="M53" s="92">
        <f t="shared" si="0"/>
        <v>9.6304008328995314E-3</v>
      </c>
      <c r="N53" s="93">
        <f>'7410 Kab. Buton Utara'!H29</f>
        <v>1.8078879999999999</v>
      </c>
      <c r="O53" s="92">
        <f t="shared" si="1"/>
        <v>1.0371591629635419E-3</v>
      </c>
      <c r="P53" s="92">
        <f t="shared" si="2"/>
        <v>1.5557387444453129E-4</v>
      </c>
      <c r="Q53" s="93">
        <f>'7410 Kab. Buton Utara'!I29</f>
        <v>41.334851</v>
      </c>
      <c r="R53" s="92">
        <f t="shared" si="3"/>
        <v>1.1420195914436496E-2</v>
      </c>
      <c r="S53" s="92">
        <f t="shared" si="4"/>
        <v>2.8550489786091241E-3</v>
      </c>
      <c r="T53" s="91">
        <f t="shared" si="11"/>
        <v>1.4198753790917014E-2</v>
      </c>
      <c r="U53" s="149">
        <f>FORMULASI!U53</f>
        <v>59303000</v>
      </c>
      <c r="V53" s="94">
        <f>FORMULASI!V53</f>
        <v>545096000</v>
      </c>
      <c r="W53" s="124">
        <f t="shared" si="12"/>
        <v>36000000</v>
      </c>
      <c r="X53" s="124">
        <f t="shared" si="13"/>
        <v>26700000</v>
      </c>
      <c r="Y53" s="125">
        <f t="shared" si="14"/>
        <v>194208000</v>
      </c>
      <c r="Z53" s="125">
        <f t="shared" si="15"/>
        <v>1387303.2000000002</v>
      </c>
      <c r="AA53" s="125">
        <v>0</v>
      </c>
      <c r="AB53" s="125">
        <f t="shared" si="16"/>
        <v>2569080</v>
      </c>
      <c r="AC53" s="125">
        <f t="shared" si="17"/>
        <v>12600000</v>
      </c>
      <c r="AD53" s="125">
        <v>49200000</v>
      </c>
      <c r="AE53" s="126">
        <f t="shared" si="18"/>
        <v>54509600</v>
      </c>
      <c r="AF53" s="126">
        <v>14700000</v>
      </c>
      <c r="AG53" s="126">
        <v>92000000</v>
      </c>
      <c r="AH53" s="81">
        <f t="shared" si="19"/>
        <v>61222016.800000012</v>
      </c>
      <c r="AI53" s="233"/>
      <c r="AJ53" s="237">
        <f t="shared" si="20"/>
        <v>11.231419199553843</v>
      </c>
      <c r="AK53" s="238">
        <f t="shared" si="5"/>
        <v>256908000</v>
      </c>
      <c r="AL53" s="238">
        <f t="shared" si="6"/>
        <v>2569080</v>
      </c>
      <c r="AM53" s="231">
        <f t="shared" si="21"/>
        <v>545096000</v>
      </c>
      <c r="AN53" s="158">
        <f t="shared" si="7"/>
        <v>545096000</v>
      </c>
      <c r="AO53" s="231">
        <f t="shared" si="22"/>
        <v>0</v>
      </c>
      <c r="AW53" s="162"/>
      <c r="AZ53" s="162"/>
      <c r="BF53" s="162"/>
    </row>
    <row r="54" spans="2:58" s="220" customFormat="1" x14ac:dyDescent="0.25">
      <c r="B54" s="208">
        <v>44</v>
      </c>
      <c r="C54" s="209" t="str">
        <f>FORMULASI!C54</f>
        <v>Kulisusu Barat</v>
      </c>
      <c r="D54" s="209" t="str">
        <f>FORMULASI!D54</f>
        <v>Dampala Jaya</v>
      </c>
      <c r="E54" s="210">
        <f>FORMULASI!E54</f>
        <v>485793000</v>
      </c>
      <c r="F54" s="209" t="str">
        <f>'7410 Kab. Buton Utara (2)'!D40</f>
        <v>Tertinggal</v>
      </c>
      <c r="G54" s="209">
        <f>'7410 Kab. Buton Utara'!E40</f>
        <v>2</v>
      </c>
      <c r="H54" s="211">
        <f>'7410 Kab. Buton Utara'!F40</f>
        <v>364</v>
      </c>
      <c r="I54" s="212">
        <f t="shared" si="8"/>
        <v>7.61092292895078E-3</v>
      </c>
      <c r="J54" s="212">
        <f t="shared" si="9"/>
        <v>7.6109229289507809E-4</v>
      </c>
      <c r="K54" s="211">
        <f>'7410 Kab. Buton Utara'!G40</f>
        <v>27</v>
      </c>
      <c r="L54" s="212">
        <f t="shared" si="10"/>
        <v>3.5137948984903696E-3</v>
      </c>
      <c r="M54" s="212">
        <f t="shared" si="0"/>
        <v>1.7568974492451848E-3</v>
      </c>
      <c r="N54" s="213">
        <f>'7410 Kab. Buton Utara'!H40</f>
        <v>5.0817699999999997</v>
      </c>
      <c r="O54" s="212">
        <f t="shared" si="1"/>
        <v>2.9153378525512853E-3</v>
      </c>
      <c r="P54" s="212">
        <f t="shared" si="2"/>
        <v>4.373006778826928E-4</v>
      </c>
      <c r="Q54" s="213">
        <f>'7410 Kab. Buton Utara'!I40</f>
        <v>53.617716000000001</v>
      </c>
      <c r="R54" s="212">
        <f t="shared" si="3"/>
        <v>1.4813766262387552E-2</v>
      </c>
      <c r="S54" s="212">
        <f t="shared" si="4"/>
        <v>3.7034415655968879E-3</v>
      </c>
      <c r="T54" s="208">
        <f t="shared" si="11"/>
        <v>6.6587319856198438E-3</v>
      </c>
      <c r="U54" s="214">
        <f>FORMULASI!U54</f>
        <v>44057000</v>
      </c>
      <c r="V54" s="215">
        <f>FORMULASI!V54</f>
        <v>529850000</v>
      </c>
      <c r="W54" s="216">
        <f t="shared" si="12"/>
        <v>36000000</v>
      </c>
      <c r="X54" s="124">
        <f t="shared" si="13"/>
        <v>26700000</v>
      </c>
      <c r="Y54" s="125">
        <f t="shared" si="14"/>
        <v>194208000</v>
      </c>
      <c r="Z54" s="125">
        <f t="shared" si="15"/>
        <v>1387303.2000000002</v>
      </c>
      <c r="AA54" s="125">
        <v>0</v>
      </c>
      <c r="AB54" s="217">
        <f t="shared" si="16"/>
        <v>2569080</v>
      </c>
      <c r="AC54" s="217">
        <f t="shared" si="17"/>
        <v>12600000</v>
      </c>
      <c r="AD54" s="217">
        <v>49200000</v>
      </c>
      <c r="AE54" s="126">
        <f t="shared" si="18"/>
        <v>52985000</v>
      </c>
      <c r="AF54" s="126">
        <v>14700000</v>
      </c>
      <c r="AG54" s="218">
        <v>92000000</v>
      </c>
      <c r="AH54" s="219">
        <f t="shared" si="19"/>
        <v>47500616.800000012</v>
      </c>
      <c r="AI54" s="234"/>
      <c r="AJ54" s="251">
        <f t="shared" si="20"/>
        <v>8.9649177691799586</v>
      </c>
      <c r="AK54" s="252">
        <f t="shared" si="5"/>
        <v>256908000</v>
      </c>
      <c r="AL54" s="252">
        <f t="shared" si="6"/>
        <v>2569080</v>
      </c>
      <c r="AM54" s="253">
        <f t="shared" si="21"/>
        <v>529850000</v>
      </c>
      <c r="AN54" s="254">
        <f t="shared" si="7"/>
        <v>529850000</v>
      </c>
      <c r="AO54" s="253">
        <f t="shared" si="22"/>
        <v>0</v>
      </c>
      <c r="AW54" s="266"/>
      <c r="AZ54" s="266"/>
      <c r="BF54" s="266"/>
    </row>
    <row r="55" spans="2:58" s="69" customFormat="1" ht="30" x14ac:dyDescent="0.25">
      <c r="B55" s="91">
        <v>45</v>
      </c>
      <c r="C55" s="74" t="str">
        <f>FORMULASI!C55</f>
        <v>Kulisusu Barat</v>
      </c>
      <c r="D55" s="74" t="str">
        <f>FORMULASI!D55</f>
        <v>Rahmat Baru</v>
      </c>
      <c r="E55" s="75">
        <f>FORMULASI!E55</f>
        <v>485793000</v>
      </c>
      <c r="F55" s="74" t="str">
        <f>'7410 Kab. Buton Utara (2)'!D44</f>
        <v>Sangat Tertinggal</v>
      </c>
      <c r="G55" s="74">
        <f>'7410 Kab. Buton Utara'!E44</f>
        <v>4</v>
      </c>
      <c r="H55" s="112">
        <f>'7410 Kab. Buton Utara'!F44</f>
        <v>305</v>
      </c>
      <c r="I55" s="92">
        <f t="shared" si="8"/>
        <v>6.3772843223351312E-3</v>
      </c>
      <c r="J55" s="92">
        <f t="shared" si="9"/>
        <v>6.3772843223351315E-4</v>
      </c>
      <c r="K55" s="112">
        <f>'7410 Kab. Buton Utara'!G44</f>
        <v>74</v>
      </c>
      <c r="L55" s="92">
        <f t="shared" si="10"/>
        <v>9.6304008328995314E-3</v>
      </c>
      <c r="M55" s="92">
        <f t="shared" si="0"/>
        <v>4.8152004164497657E-3</v>
      </c>
      <c r="N55" s="93">
        <f>'7410 Kab. Buton Utara'!H44</f>
        <v>5.667586</v>
      </c>
      <c r="O55" s="92">
        <f t="shared" si="1"/>
        <v>3.2514120077039555E-3</v>
      </c>
      <c r="P55" s="92">
        <f t="shared" si="2"/>
        <v>4.877118011555933E-4</v>
      </c>
      <c r="Q55" s="93">
        <f>'7410 Kab. Buton Utara'!I44</f>
        <v>41.005685999999997</v>
      </c>
      <c r="R55" s="92">
        <f t="shared" si="3"/>
        <v>1.1329252589439981E-2</v>
      </c>
      <c r="S55" s="92">
        <f t="shared" si="4"/>
        <v>2.8323131473599952E-3</v>
      </c>
      <c r="T55" s="91">
        <f t="shared" si="11"/>
        <v>8.7729537971988677E-3</v>
      </c>
      <c r="U55" s="149">
        <f>FORMULASI!U55</f>
        <v>37174000</v>
      </c>
      <c r="V55" s="94">
        <f>FORMULASI!V55</f>
        <v>522967000</v>
      </c>
      <c r="W55" s="124">
        <f t="shared" si="12"/>
        <v>36000000</v>
      </c>
      <c r="X55" s="124">
        <f t="shared" si="13"/>
        <v>26700000</v>
      </c>
      <c r="Y55" s="125">
        <f t="shared" si="14"/>
        <v>194208000</v>
      </c>
      <c r="Z55" s="125">
        <f t="shared" si="15"/>
        <v>1387303.2000000002</v>
      </c>
      <c r="AA55" s="125">
        <v>0</v>
      </c>
      <c r="AB55" s="125">
        <f t="shared" si="16"/>
        <v>2569080</v>
      </c>
      <c r="AC55" s="125">
        <f t="shared" si="17"/>
        <v>12600000</v>
      </c>
      <c r="AD55" s="125">
        <v>49200000</v>
      </c>
      <c r="AE55" s="126">
        <f t="shared" si="18"/>
        <v>52296700</v>
      </c>
      <c r="AF55" s="126">
        <v>14700000</v>
      </c>
      <c r="AG55" s="126">
        <v>92000000</v>
      </c>
      <c r="AH55" s="81">
        <f t="shared" si="19"/>
        <v>41305916.800000012</v>
      </c>
      <c r="AI55" s="233"/>
      <c r="AJ55" s="237">
        <f t="shared" si="20"/>
        <v>7.8983792093956247</v>
      </c>
      <c r="AK55" s="238">
        <f t="shared" si="5"/>
        <v>256908000</v>
      </c>
      <c r="AL55" s="238">
        <f t="shared" si="6"/>
        <v>2569080</v>
      </c>
      <c r="AM55" s="231">
        <f t="shared" si="21"/>
        <v>522967000</v>
      </c>
      <c r="AN55" s="158">
        <f t="shared" si="7"/>
        <v>522967000</v>
      </c>
      <c r="AO55" s="231">
        <f t="shared" si="22"/>
        <v>0</v>
      </c>
      <c r="AW55" s="162"/>
      <c r="AZ55" s="162"/>
      <c r="BF55" s="162"/>
    </row>
    <row r="56" spans="2:58" s="220" customFormat="1" ht="30" x14ac:dyDescent="0.25">
      <c r="B56" s="208">
        <v>46</v>
      </c>
      <c r="C56" s="209" t="str">
        <f>FORMULASI!C56</f>
        <v>Kulisusu Barat</v>
      </c>
      <c r="D56" s="209" t="str">
        <f>FORMULASI!D56</f>
        <v>Soloy Agung</v>
      </c>
      <c r="E56" s="210">
        <f>FORMULASI!E56</f>
        <v>485793000</v>
      </c>
      <c r="F56" s="209" t="str">
        <f>'7410 Kab. Buton Utara (2)'!D49</f>
        <v>Sangat Tertinggal</v>
      </c>
      <c r="G56" s="209">
        <f>'7410 Kab. Buton Utara'!E49</f>
        <v>3</v>
      </c>
      <c r="H56" s="211">
        <f>'7410 Kab. Buton Utara'!F49</f>
        <v>255</v>
      </c>
      <c r="I56" s="212">
        <f t="shared" si="8"/>
        <v>5.3318278760506833E-3</v>
      </c>
      <c r="J56" s="212">
        <f t="shared" si="9"/>
        <v>5.331827876050684E-4</v>
      </c>
      <c r="K56" s="211">
        <f>'7410 Kab. Buton Utara'!G49</f>
        <v>65</v>
      </c>
      <c r="L56" s="212">
        <f t="shared" si="10"/>
        <v>8.4591358667360748E-3</v>
      </c>
      <c r="M56" s="212">
        <f t="shared" si="0"/>
        <v>4.2295679333680374E-3</v>
      </c>
      <c r="N56" s="213">
        <f>'7410 Kab. Buton Utara'!H49</f>
        <v>7.5037390000000004</v>
      </c>
      <c r="O56" s="212">
        <f t="shared" si="1"/>
        <v>4.3047863918212219E-3</v>
      </c>
      <c r="P56" s="212">
        <f t="shared" si="2"/>
        <v>6.4571795877318321E-4</v>
      </c>
      <c r="Q56" s="213">
        <f>'7410 Kab. Buton Utara'!I49</f>
        <v>69.809044999999998</v>
      </c>
      <c r="R56" s="212">
        <f t="shared" si="3"/>
        <v>1.928718626564575E-2</v>
      </c>
      <c r="S56" s="212">
        <f t="shared" si="4"/>
        <v>4.8217965664114374E-3</v>
      </c>
      <c r="T56" s="208">
        <f t="shared" si="11"/>
        <v>1.0230265246157725E-2</v>
      </c>
      <c r="U56" s="214">
        <f>FORMULASI!U56</f>
        <v>62933000</v>
      </c>
      <c r="V56" s="215">
        <f>FORMULASI!V56</f>
        <v>548726000</v>
      </c>
      <c r="W56" s="216">
        <f t="shared" si="12"/>
        <v>36000000</v>
      </c>
      <c r="X56" s="124">
        <f t="shared" si="13"/>
        <v>26700000</v>
      </c>
      <c r="Y56" s="125">
        <f t="shared" si="14"/>
        <v>194208000</v>
      </c>
      <c r="Z56" s="125">
        <f t="shared" si="15"/>
        <v>1387303.2000000002</v>
      </c>
      <c r="AA56" s="125">
        <v>0</v>
      </c>
      <c r="AB56" s="217">
        <f t="shared" si="16"/>
        <v>2569080</v>
      </c>
      <c r="AC56" s="217">
        <f t="shared" si="17"/>
        <v>12600000</v>
      </c>
      <c r="AD56" s="217">
        <v>49200000</v>
      </c>
      <c r="AE56" s="126">
        <f t="shared" si="18"/>
        <v>54872600</v>
      </c>
      <c r="AF56" s="126">
        <v>14700000</v>
      </c>
      <c r="AG56" s="218">
        <v>92000000</v>
      </c>
      <c r="AH56" s="219">
        <f t="shared" si="19"/>
        <v>64489016.800000012</v>
      </c>
      <c r="AI56" s="234"/>
      <c r="AJ56" s="251">
        <f t="shared" si="20"/>
        <v>11.75249884277399</v>
      </c>
      <c r="AK56" s="252">
        <f t="shared" si="5"/>
        <v>256908000</v>
      </c>
      <c r="AL56" s="252">
        <f t="shared" si="6"/>
        <v>2569080</v>
      </c>
      <c r="AM56" s="253">
        <f t="shared" si="21"/>
        <v>548726000</v>
      </c>
      <c r="AN56" s="254">
        <f t="shared" si="7"/>
        <v>548726000</v>
      </c>
      <c r="AO56" s="253">
        <f t="shared" si="22"/>
        <v>0</v>
      </c>
      <c r="AW56" s="266"/>
      <c r="AZ56" s="266"/>
      <c r="BF56" s="266"/>
    </row>
    <row r="57" spans="2:58" s="69" customFormat="1" x14ac:dyDescent="0.25">
      <c r="B57" s="91">
        <v>47</v>
      </c>
      <c r="C57" s="74" t="str">
        <f>FORMULASI!C57</f>
        <v>Kulisusu Barat</v>
      </c>
      <c r="D57" s="74" t="str">
        <f>FORMULASI!D57</f>
        <v>Bumi Lapero</v>
      </c>
      <c r="E57" s="75">
        <f>FORMULASI!E57</f>
        <v>485793000</v>
      </c>
      <c r="F57" s="74" t="str">
        <f>'7410 Kab. Buton Utara (2)'!D50</f>
        <v>Tertinggal</v>
      </c>
      <c r="G57" s="74">
        <f>'7410 Kab. Buton Utara'!E50</f>
        <v>2</v>
      </c>
      <c r="H57" s="112">
        <f>'7410 Kab. Buton Utara'!F50</f>
        <v>467</v>
      </c>
      <c r="I57" s="92">
        <f t="shared" si="8"/>
        <v>9.7645632082967431E-3</v>
      </c>
      <c r="J57" s="92">
        <f t="shared" si="9"/>
        <v>9.7645632082967435E-4</v>
      </c>
      <c r="K57" s="112">
        <f>'7410 Kab. Buton Utara'!G50</f>
        <v>32</v>
      </c>
      <c r="L57" s="92">
        <f t="shared" si="10"/>
        <v>4.1644976574700676E-3</v>
      </c>
      <c r="M57" s="92">
        <f t="shared" si="0"/>
        <v>2.0822488287350338E-3</v>
      </c>
      <c r="N57" s="93">
        <f>'7410 Kab. Buton Utara'!H50</f>
        <v>13.298423</v>
      </c>
      <c r="O57" s="92">
        <f t="shared" si="1"/>
        <v>7.6291126814355282E-3</v>
      </c>
      <c r="P57" s="92">
        <f t="shared" si="2"/>
        <v>1.1443669022153291E-3</v>
      </c>
      <c r="Q57" s="93">
        <f>'7410 Kab. Buton Utara'!I50</f>
        <v>43.496653000000002</v>
      </c>
      <c r="R57" s="92">
        <f t="shared" si="3"/>
        <v>1.2017469202496025E-2</v>
      </c>
      <c r="S57" s="92">
        <f t="shared" si="4"/>
        <v>3.0043673006240061E-3</v>
      </c>
      <c r="T57" s="91">
        <f t="shared" si="11"/>
        <v>7.207439352404043E-3</v>
      </c>
      <c r="U57" s="149">
        <f>FORMULASI!U57</f>
        <v>37382000</v>
      </c>
      <c r="V57" s="94">
        <f>FORMULASI!V57</f>
        <v>523175000</v>
      </c>
      <c r="W57" s="124">
        <f t="shared" si="12"/>
        <v>36000000</v>
      </c>
      <c r="X57" s="124">
        <f t="shared" si="13"/>
        <v>26700000</v>
      </c>
      <c r="Y57" s="125">
        <f t="shared" si="14"/>
        <v>194208000</v>
      </c>
      <c r="Z57" s="125">
        <f t="shared" si="15"/>
        <v>1387303.2000000002</v>
      </c>
      <c r="AA57" s="125">
        <v>0</v>
      </c>
      <c r="AB57" s="125">
        <f t="shared" si="16"/>
        <v>2569080</v>
      </c>
      <c r="AC57" s="125">
        <f t="shared" si="17"/>
        <v>12600000</v>
      </c>
      <c r="AD57" s="125">
        <v>49200000</v>
      </c>
      <c r="AE57" s="126">
        <f t="shared" si="18"/>
        <v>52317500</v>
      </c>
      <c r="AF57" s="126">
        <v>14700000</v>
      </c>
      <c r="AG57" s="126">
        <v>92000000</v>
      </c>
      <c r="AH57" s="81">
        <f t="shared" si="19"/>
        <v>41493116.800000012</v>
      </c>
      <c r="AI57" s="233"/>
      <c r="AJ57" s="237">
        <f t="shared" si="20"/>
        <v>7.9310205571749437</v>
      </c>
      <c r="AK57" s="238">
        <f t="shared" si="5"/>
        <v>256908000</v>
      </c>
      <c r="AL57" s="238">
        <f t="shared" si="6"/>
        <v>2569080</v>
      </c>
      <c r="AM57" s="231">
        <f t="shared" si="21"/>
        <v>523175000</v>
      </c>
      <c r="AN57" s="158">
        <f t="shared" si="7"/>
        <v>523175000</v>
      </c>
      <c r="AO57" s="231">
        <f t="shared" si="22"/>
        <v>0</v>
      </c>
      <c r="AW57" s="162"/>
      <c r="AZ57" s="162"/>
      <c r="BF57" s="162"/>
    </row>
    <row r="58" spans="2:58" s="220" customFormat="1" x14ac:dyDescent="0.25">
      <c r="B58" s="208">
        <v>48</v>
      </c>
      <c r="C58" s="209" t="str">
        <f>FORMULASI!C58</f>
        <v>Kulisusu Barat</v>
      </c>
      <c r="D58" s="209" t="str">
        <f>FORMULASI!D58</f>
        <v>Karya Mulya</v>
      </c>
      <c r="E58" s="210">
        <f>FORMULASI!E58</f>
        <v>485793000</v>
      </c>
      <c r="F58" s="209" t="str">
        <f>'7410 Kab. Buton Utara (2)'!D53</f>
        <v>Tertinggal</v>
      </c>
      <c r="G58" s="209">
        <f>'7410 Kab. Buton Utara'!E53</f>
        <v>5</v>
      </c>
      <c r="H58" s="211">
        <f>'7410 Kab. Buton Utara'!F53</f>
        <v>723</v>
      </c>
      <c r="I58" s="212">
        <f t="shared" si="8"/>
        <v>1.5117300213273115E-2</v>
      </c>
      <c r="J58" s="212">
        <f t="shared" si="9"/>
        <v>1.5117300213273116E-3</v>
      </c>
      <c r="K58" s="211">
        <f>'7410 Kab. Buton Utara'!G53</f>
        <v>139</v>
      </c>
      <c r="L58" s="212">
        <f t="shared" si="10"/>
        <v>1.8089536699635606E-2</v>
      </c>
      <c r="M58" s="212">
        <f t="shared" si="0"/>
        <v>9.0447683498178031E-3</v>
      </c>
      <c r="N58" s="213">
        <f>'7410 Kab. Buton Utara'!H53</f>
        <v>65.789030999999994</v>
      </c>
      <c r="O58" s="212">
        <f t="shared" si="1"/>
        <v>3.7742214298752193E-2</v>
      </c>
      <c r="P58" s="212">
        <f t="shared" si="2"/>
        <v>5.6613321448128291E-3</v>
      </c>
      <c r="Q58" s="213">
        <f>'7410 Kab. Buton Utara'!I53</f>
        <v>42.344583</v>
      </c>
      <c r="R58" s="212">
        <f t="shared" si="3"/>
        <v>1.1699169637145108E-2</v>
      </c>
      <c r="S58" s="212">
        <f t="shared" si="4"/>
        <v>2.924792409286277E-3</v>
      </c>
      <c r="T58" s="208">
        <f t="shared" si="11"/>
        <v>1.9142622925244223E-2</v>
      </c>
      <c r="U58" s="214">
        <f>FORMULASI!U58</f>
        <v>43944000</v>
      </c>
      <c r="V58" s="215">
        <f>FORMULASI!V58</f>
        <v>529737000</v>
      </c>
      <c r="W58" s="216">
        <f t="shared" si="12"/>
        <v>36000000</v>
      </c>
      <c r="X58" s="124">
        <f t="shared" si="13"/>
        <v>26700000</v>
      </c>
      <c r="Y58" s="125">
        <f t="shared" si="14"/>
        <v>194208000</v>
      </c>
      <c r="Z58" s="125">
        <f t="shared" si="15"/>
        <v>1387303.2000000002</v>
      </c>
      <c r="AA58" s="125">
        <v>0</v>
      </c>
      <c r="AB58" s="217">
        <f t="shared" si="16"/>
        <v>2569080</v>
      </c>
      <c r="AC58" s="217">
        <f t="shared" si="17"/>
        <v>12600000</v>
      </c>
      <c r="AD58" s="217">
        <v>49200000</v>
      </c>
      <c r="AE58" s="126">
        <f t="shared" si="18"/>
        <v>52973700</v>
      </c>
      <c r="AF58" s="126">
        <v>14700000</v>
      </c>
      <c r="AG58" s="218">
        <v>92000000</v>
      </c>
      <c r="AH58" s="219">
        <f t="shared" si="19"/>
        <v>47398916.800000012</v>
      </c>
      <c r="AI58" s="234"/>
      <c r="AJ58" s="251">
        <f t="shared" si="20"/>
        <v>8.9476319003581057</v>
      </c>
      <c r="AK58" s="252">
        <f t="shared" si="5"/>
        <v>256908000</v>
      </c>
      <c r="AL58" s="252">
        <f t="shared" si="6"/>
        <v>2569080</v>
      </c>
      <c r="AM58" s="253">
        <f t="shared" si="21"/>
        <v>529737000</v>
      </c>
      <c r="AN58" s="254">
        <f t="shared" si="7"/>
        <v>529737000</v>
      </c>
      <c r="AO58" s="253">
        <f t="shared" si="22"/>
        <v>0</v>
      </c>
      <c r="AW58" s="266"/>
      <c r="AZ58" s="266"/>
      <c r="BF58" s="266"/>
    </row>
    <row r="59" spans="2:58" s="69" customFormat="1" x14ac:dyDescent="0.25">
      <c r="B59" s="91">
        <v>49</v>
      </c>
      <c r="C59" s="74" t="str">
        <f>FORMULASI!C59</f>
        <v>Kulisusu Barat</v>
      </c>
      <c r="D59" s="74" t="str">
        <f>FORMULASI!D59</f>
        <v>Lambale</v>
      </c>
      <c r="E59" s="75">
        <f>FORMULASI!E59</f>
        <v>485793000</v>
      </c>
      <c r="F59" s="74" t="str">
        <f>'7410 Kab. Buton Utara (2)'!D56</f>
        <v>Tertinggal</v>
      </c>
      <c r="G59" s="74">
        <f>'7410 Kab. Buton Utara'!E56</f>
        <v>6</v>
      </c>
      <c r="H59" s="112">
        <f>'7410 Kab. Buton Utara'!F56</f>
        <v>598</v>
      </c>
      <c r="I59" s="92">
        <f t="shared" si="8"/>
        <v>1.2503659097561995E-2</v>
      </c>
      <c r="J59" s="92">
        <f t="shared" si="9"/>
        <v>1.2503659097561997E-3</v>
      </c>
      <c r="K59" s="112">
        <f>'7410 Kab. Buton Utara'!G56</f>
        <v>158</v>
      </c>
      <c r="L59" s="92">
        <f t="shared" si="10"/>
        <v>2.0562207183758459E-2</v>
      </c>
      <c r="M59" s="92">
        <f t="shared" si="0"/>
        <v>1.0281103591879229E-2</v>
      </c>
      <c r="N59" s="93">
        <f>'7410 Kab. Buton Utara'!H56</f>
        <v>36.157761999999998</v>
      </c>
      <c r="O59" s="92">
        <f t="shared" si="1"/>
        <v>2.0743184406641874E-2</v>
      </c>
      <c r="P59" s="92">
        <f t="shared" si="2"/>
        <v>3.1114776609962812E-3</v>
      </c>
      <c r="Q59" s="93">
        <f>'7410 Kab. Buton Utara'!I56</f>
        <v>46.439514000000003</v>
      </c>
      <c r="R59" s="92">
        <f t="shared" si="3"/>
        <v>1.2830537312236023E-2</v>
      </c>
      <c r="S59" s="92">
        <f t="shared" si="4"/>
        <v>3.2076343280590057E-3</v>
      </c>
      <c r="T59" s="91">
        <f t="shared" si="11"/>
        <v>1.7850581490690715E-2</v>
      </c>
      <c r="U59" s="149">
        <f>FORMULASI!U59</f>
        <v>84913000</v>
      </c>
      <c r="V59" s="94">
        <f>FORMULASI!V59</f>
        <v>570706000</v>
      </c>
      <c r="W59" s="124">
        <f t="shared" si="12"/>
        <v>36000000</v>
      </c>
      <c r="X59" s="124">
        <f t="shared" si="13"/>
        <v>26700000</v>
      </c>
      <c r="Y59" s="125">
        <f t="shared" si="14"/>
        <v>194208000</v>
      </c>
      <c r="Z59" s="125">
        <f t="shared" si="15"/>
        <v>1387303.2000000002</v>
      </c>
      <c r="AA59" s="125">
        <v>0</v>
      </c>
      <c r="AB59" s="125">
        <f t="shared" si="16"/>
        <v>2569080</v>
      </c>
      <c r="AC59" s="125">
        <f t="shared" si="17"/>
        <v>12600000</v>
      </c>
      <c r="AD59" s="125">
        <v>49200000</v>
      </c>
      <c r="AE59" s="126">
        <f t="shared" si="18"/>
        <v>57070600</v>
      </c>
      <c r="AF59" s="126">
        <v>14700000</v>
      </c>
      <c r="AG59" s="126">
        <v>92000000</v>
      </c>
      <c r="AH59" s="81">
        <f t="shared" si="19"/>
        <v>84271016.800000012</v>
      </c>
      <c r="AI59" s="233"/>
      <c r="AJ59" s="237">
        <f t="shared" si="20"/>
        <v>14.766099673036557</v>
      </c>
      <c r="AK59" s="238">
        <f t="shared" si="5"/>
        <v>256908000</v>
      </c>
      <c r="AL59" s="238">
        <f t="shared" si="6"/>
        <v>2569080</v>
      </c>
      <c r="AM59" s="231">
        <f t="shared" si="21"/>
        <v>570706000</v>
      </c>
      <c r="AN59" s="158">
        <f t="shared" si="7"/>
        <v>570706000</v>
      </c>
      <c r="AO59" s="231">
        <f t="shared" si="22"/>
        <v>0</v>
      </c>
      <c r="AW59" s="162"/>
      <c r="AZ59" s="162"/>
      <c r="BF59" s="162"/>
    </row>
    <row r="60" spans="2:58" s="220" customFormat="1" ht="30" x14ac:dyDescent="0.25">
      <c r="B60" s="208">
        <v>50</v>
      </c>
      <c r="C60" s="209" t="str">
        <f>FORMULASI!C60</f>
        <v>Kulisusu Barat</v>
      </c>
      <c r="D60" s="209" t="str">
        <f>FORMULASI!D60</f>
        <v>Lapandewa</v>
      </c>
      <c r="E60" s="210">
        <f>FORMULASI!E60</f>
        <v>485793000</v>
      </c>
      <c r="F60" s="209" t="str">
        <f>'7410 Kab. Buton Utara (2)'!D57</f>
        <v>Sangat Tertinggal</v>
      </c>
      <c r="G60" s="209">
        <f>'7410 Kab. Buton Utara'!E57</f>
        <v>5</v>
      </c>
      <c r="H60" s="211">
        <f>'7410 Kab. Buton Utara'!F57</f>
        <v>554</v>
      </c>
      <c r="I60" s="212">
        <f t="shared" si="8"/>
        <v>1.1583657424831681E-2</v>
      </c>
      <c r="J60" s="212">
        <f t="shared" si="9"/>
        <v>1.1583657424831682E-3</v>
      </c>
      <c r="K60" s="211">
        <f>'7410 Kab. Buton Utara'!G57</f>
        <v>138</v>
      </c>
      <c r="L60" s="212">
        <f t="shared" si="10"/>
        <v>1.7959396147839667E-2</v>
      </c>
      <c r="M60" s="212">
        <f t="shared" si="0"/>
        <v>8.9796980739198333E-3</v>
      </c>
      <c r="N60" s="213">
        <f>'7410 Kab. Buton Utara'!H57</f>
        <v>9.6420700000000004</v>
      </c>
      <c r="O60" s="212">
        <f t="shared" si="1"/>
        <v>5.5315159182625692E-3</v>
      </c>
      <c r="P60" s="212">
        <f t="shared" si="2"/>
        <v>8.2972738773938535E-4</v>
      </c>
      <c r="Q60" s="213">
        <f>'7410 Kab. Buton Utara'!I57</f>
        <v>43.457000999999998</v>
      </c>
      <c r="R60" s="212">
        <f t="shared" si="3"/>
        <v>1.2006513952931938E-2</v>
      </c>
      <c r="S60" s="212">
        <f t="shared" si="4"/>
        <v>3.0016284882329845E-3</v>
      </c>
      <c r="T60" s="208">
        <f t="shared" si="11"/>
        <v>1.3969419692375371E-2</v>
      </c>
      <c r="U60" s="214">
        <f>FORMULASI!U60</f>
        <v>80018000</v>
      </c>
      <c r="V60" s="215">
        <f>FORMULASI!V60</f>
        <v>565811000</v>
      </c>
      <c r="W60" s="216">
        <f t="shared" si="12"/>
        <v>36000000</v>
      </c>
      <c r="X60" s="124">
        <f t="shared" si="13"/>
        <v>26700000</v>
      </c>
      <c r="Y60" s="125">
        <f t="shared" si="14"/>
        <v>194208000</v>
      </c>
      <c r="Z60" s="125">
        <f t="shared" si="15"/>
        <v>1387303.2000000002</v>
      </c>
      <c r="AA60" s="125">
        <v>0</v>
      </c>
      <c r="AB60" s="217">
        <f t="shared" si="16"/>
        <v>2569080</v>
      </c>
      <c r="AC60" s="217">
        <f t="shared" si="17"/>
        <v>12600000</v>
      </c>
      <c r="AD60" s="217">
        <v>49200000</v>
      </c>
      <c r="AE60" s="126">
        <f t="shared" si="18"/>
        <v>56581100</v>
      </c>
      <c r="AF60" s="126">
        <v>14700000</v>
      </c>
      <c r="AG60" s="218">
        <v>92000000</v>
      </c>
      <c r="AH60" s="219">
        <f t="shared" si="19"/>
        <v>79865516.800000012</v>
      </c>
      <c r="AI60" s="234"/>
      <c r="AJ60" s="251">
        <f t="shared" si="20"/>
        <v>14.115228724786194</v>
      </c>
      <c r="AK60" s="252">
        <f t="shared" si="5"/>
        <v>256908000</v>
      </c>
      <c r="AL60" s="252">
        <f t="shared" si="6"/>
        <v>2569080</v>
      </c>
      <c r="AM60" s="253">
        <f t="shared" si="21"/>
        <v>565811000</v>
      </c>
      <c r="AN60" s="254">
        <f t="shared" si="7"/>
        <v>565811000</v>
      </c>
      <c r="AO60" s="253">
        <f t="shared" si="22"/>
        <v>0</v>
      </c>
      <c r="AW60" s="266"/>
      <c r="AZ60" s="266"/>
      <c r="BF60" s="266"/>
    </row>
    <row r="61" spans="2:58" s="69" customFormat="1" x14ac:dyDescent="0.25">
      <c r="B61" s="91">
        <v>51</v>
      </c>
      <c r="C61" s="74" t="str">
        <f>FORMULASI!C61</f>
        <v>Kulisusu Barat</v>
      </c>
      <c r="D61" s="74" t="str">
        <f>FORMULASI!D61</f>
        <v>Lauki</v>
      </c>
      <c r="E61" s="75">
        <f>FORMULASI!E61</f>
        <v>485793000</v>
      </c>
      <c r="F61" s="74" t="str">
        <f>'7410 Kab. Buton Utara (2)'!D63</f>
        <v>Tertinggal</v>
      </c>
      <c r="G61" s="74">
        <f>'7410 Kab. Buton Utara'!E63</f>
        <v>2</v>
      </c>
      <c r="H61" s="112">
        <f>'7410 Kab. Buton Utara'!F63</f>
        <v>574</v>
      </c>
      <c r="I61" s="92">
        <f t="shared" si="8"/>
        <v>1.2001840003345461E-2</v>
      </c>
      <c r="J61" s="92">
        <f t="shared" si="9"/>
        <v>1.2001840003345462E-3</v>
      </c>
      <c r="K61" s="112">
        <f>'7410 Kab. Buton Utara'!G63</f>
        <v>30</v>
      </c>
      <c r="L61" s="92">
        <f t="shared" si="10"/>
        <v>3.9042165538781884E-3</v>
      </c>
      <c r="M61" s="92">
        <f t="shared" si="0"/>
        <v>1.9521082769390942E-3</v>
      </c>
      <c r="N61" s="93">
        <f>'7410 Kab. Buton Utara'!H63</f>
        <v>8.7655770000000004</v>
      </c>
      <c r="O61" s="92">
        <f t="shared" si="1"/>
        <v>5.0286845779232313E-3</v>
      </c>
      <c r="P61" s="92">
        <f t="shared" si="2"/>
        <v>7.5430268668848471E-4</v>
      </c>
      <c r="Q61" s="93">
        <f>'7410 Kab. Buton Utara'!I63</f>
        <v>63.388026000000004</v>
      </c>
      <c r="R61" s="92">
        <f t="shared" si="3"/>
        <v>1.7513155558475206E-2</v>
      </c>
      <c r="S61" s="92">
        <f t="shared" si="4"/>
        <v>4.3782888896188015E-3</v>
      </c>
      <c r="T61" s="91">
        <f t="shared" si="11"/>
        <v>8.2848838535809263E-3</v>
      </c>
      <c r="U61" s="149">
        <f>FORMULASI!U61</f>
        <v>37078000</v>
      </c>
      <c r="V61" s="94">
        <f>FORMULASI!V61</f>
        <v>522871000</v>
      </c>
      <c r="W61" s="124">
        <f t="shared" si="12"/>
        <v>36000000</v>
      </c>
      <c r="X61" s="124">
        <f t="shared" si="13"/>
        <v>26700000</v>
      </c>
      <c r="Y61" s="125">
        <f t="shared" si="14"/>
        <v>194208000</v>
      </c>
      <c r="Z61" s="125">
        <f t="shared" si="15"/>
        <v>1387303.2000000002</v>
      </c>
      <c r="AA61" s="125">
        <v>0</v>
      </c>
      <c r="AB61" s="125">
        <f t="shared" si="16"/>
        <v>2569080</v>
      </c>
      <c r="AC61" s="125">
        <f t="shared" si="17"/>
        <v>12600000</v>
      </c>
      <c r="AD61" s="125">
        <v>49200000</v>
      </c>
      <c r="AE61" s="126">
        <f t="shared" si="18"/>
        <v>52287100</v>
      </c>
      <c r="AF61" s="126">
        <v>14700000</v>
      </c>
      <c r="AG61" s="126">
        <v>92000000</v>
      </c>
      <c r="AH61" s="81">
        <f t="shared" si="19"/>
        <v>41219516.800000012</v>
      </c>
      <c r="AI61" s="233"/>
      <c r="AJ61" s="237">
        <f t="shared" si="20"/>
        <v>7.883305212949276</v>
      </c>
      <c r="AK61" s="238">
        <f t="shared" si="5"/>
        <v>256908000</v>
      </c>
      <c r="AL61" s="238">
        <f t="shared" si="6"/>
        <v>2569080</v>
      </c>
      <c r="AM61" s="231">
        <f t="shared" si="21"/>
        <v>522871000</v>
      </c>
      <c r="AN61" s="158">
        <f t="shared" si="7"/>
        <v>522871000</v>
      </c>
      <c r="AO61" s="231">
        <f t="shared" si="22"/>
        <v>0</v>
      </c>
      <c r="AW61" s="162"/>
      <c r="AZ61" s="162"/>
      <c r="BF61" s="162"/>
    </row>
    <row r="62" spans="2:58" s="220" customFormat="1" x14ac:dyDescent="0.25">
      <c r="B62" s="208">
        <v>52</v>
      </c>
      <c r="C62" s="209" t="str">
        <f>FORMULASI!C62</f>
        <v>Kulisusu Barat</v>
      </c>
      <c r="D62" s="209" t="str">
        <f>FORMULASI!D62</f>
        <v>Mekar Jaya</v>
      </c>
      <c r="E62" s="210">
        <f>FORMULASI!E62</f>
        <v>485793000</v>
      </c>
      <c r="F62" s="209" t="str">
        <f>'7410 Kab. Buton Utara (2)'!D69</f>
        <v>Tertinggal</v>
      </c>
      <c r="G62" s="209">
        <f>'7410 Kab. Buton Utara'!E69</f>
        <v>3</v>
      </c>
      <c r="H62" s="211">
        <f>'7410 Kab. Buton Utara'!F69</f>
        <v>589</v>
      </c>
      <c r="I62" s="212">
        <f t="shared" si="8"/>
        <v>1.2315476937230795E-2</v>
      </c>
      <c r="J62" s="212">
        <f t="shared" si="9"/>
        <v>1.2315476937230796E-3</v>
      </c>
      <c r="K62" s="211">
        <f>'7410 Kab. Buton Utara'!G69</f>
        <v>47</v>
      </c>
      <c r="L62" s="212">
        <f t="shared" si="10"/>
        <v>6.1166059344091618E-3</v>
      </c>
      <c r="M62" s="212">
        <f t="shared" si="0"/>
        <v>3.0583029672045809E-3</v>
      </c>
      <c r="N62" s="213">
        <f>'7410 Kab. Buton Utara'!H69</f>
        <v>35.724845999999999</v>
      </c>
      <c r="O62" s="212">
        <f t="shared" si="1"/>
        <v>2.0494826767123539E-2</v>
      </c>
      <c r="P62" s="212">
        <f t="shared" si="2"/>
        <v>3.0742240150685306E-3</v>
      </c>
      <c r="Q62" s="213">
        <f>'7410 Kab. Buton Utara'!I69</f>
        <v>46.980528999999997</v>
      </c>
      <c r="R62" s="212">
        <f t="shared" si="3"/>
        <v>1.2980011597087051E-2</v>
      </c>
      <c r="S62" s="212">
        <f t="shared" si="4"/>
        <v>3.2450028992717628E-3</v>
      </c>
      <c r="T62" s="208">
        <f t="shared" si="11"/>
        <v>1.0609077575267955E-2</v>
      </c>
      <c r="U62" s="214">
        <f>FORMULASI!U62</f>
        <v>29674000</v>
      </c>
      <c r="V62" s="215">
        <f>FORMULASI!V62</f>
        <v>515467000</v>
      </c>
      <c r="W62" s="216">
        <f t="shared" si="12"/>
        <v>36000000</v>
      </c>
      <c r="X62" s="124">
        <f t="shared" si="13"/>
        <v>26700000</v>
      </c>
      <c r="Y62" s="125">
        <f t="shared" si="14"/>
        <v>194208000</v>
      </c>
      <c r="Z62" s="125">
        <f t="shared" si="15"/>
        <v>1387303.2000000002</v>
      </c>
      <c r="AA62" s="125">
        <v>0</v>
      </c>
      <c r="AB62" s="217">
        <f t="shared" si="16"/>
        <v>2569080</v>
      </c>
      <c r="AC62" s="217">
        <f t="shared" si="17"/>
        <v>12600000</v>
      </c>
      <c r="AD62" s="217">
        <v>49200000</v>
      </c>
      <c r="AE62" s="126">
        <f t="shared" si="18"/>
        <v>51546700</v>
      </c>
      <c r="AF62" s="126">
        <v>14700000</v>
      </c>
      <c r="AG62" s="218">
        <v>92000000</v>
      </c>
      <c r="AH62" s="219">
        <f t="shared" si="19"/>
        <v>34555916.800000012</v>
      </c>
      <c r="AI62" s="234"/>
      <c r="AJ62" s="251">
        <f t="shared" si="20"/>
        <v>6.7038077704295347</v>
      </c>
      <c r="AK62" s="252">
        <f t="shared" si="5"/>
        <v>256908000</v>
      </c>
      <c r="AL62" s="252">
        <f t="shared" si="6"/>
        <v>2569080</v>
      </c>
      <c r="AM62" s="253">
        <f t="shared" si="21"/>
        <v>515467000</v>
      </c>
      <c r="AN62" s="254">
        <f t="shared" si="7"/>
        <v>515467000</v>
      </c>
      <c r="AO62" s="253">
        <f t="shared" si="22"/>
        <v>0</v>
      </c>
      <c r="AW62" s="266"/>
      <c r="AZ62" s="266"/>
      <c r="BF62" s="266"/>
    </row>
    <row r="63" spans="2:58" s="69" customFormat="1" ht="30" x14ac:dyDescent="0.25">
      <c r="B63" s="91">
        <v>53</v>
      </c>
      <c r="C63" s="74" t="str">
        <f>FORMULASI!C63</f>
        <v>Kulisusu Barat</v>
      </c>
      <c r="D63" s="74" t="str">
        <f>FORMULASI!D63</f>
        <v>Labulanda</v>
      </c>
      <c r="E63" s="75">
        <f>FORMULASI!E63</f>
        <v>485793000</v>
      </c>
      <c r="F63" s="74" t="str">
        <f>'7410 Kab. Buton Utara (2)'!D75</f>
        <v>Sangat Tertinggal</v>
      </c>
      <c r="G63" s="74">
        <f>'7410 Kab. Buton Utara'!E75</f>
        <v>1</v>
      </c>
      <c r="H63" s="112">
        <f>'7410 Kab. Buton Utara'!F75</f>
        <v>248</v>
      </c>
      <c r="I63" s="92">
        <f t="shared" si="8"/>
        <v>5.1854639735708606E-3</v>
      </c>
      <c r="J63" s="92">
        <f t="shared" si="9"/>
        <v>5.1854639735708608E-4</v>
      </c>
      <c r="K63" s="112">
        <f>'7410 Kab. Buton Utara'!G75</f>
        <v>19</v>
      </c>
      <c r="L63" s="92">
        <f t="shared" si="10"/>
        <v>2.4726704841228526E-3</v>
      </c>
      <c r="M63" s="92">
        <f t="shared" si="0"/>
        <v>1.2363352420614263E-3</v>
      </c>
      <c r="N63" s="93">
        <f>'7410 Kab. Buton Utara'!H75</f>
        <v>50.498187999999999</v>
      </c>
      <c r="O63" s="92">
        <f t="shared" si="1"/>
        <v>2.8970079118427455E-2</v>
      </c>
      <c r="P63" s="92">
        <f t="shared" si="2"/>
        <v>4.3455118677641182E-3</v>
      </c>
      <c r="Q63" s="93">
        <f>'7410 Kab. Buton Utara'!I75</f>
        <v>56.294656000000003</v>
      </c>
      <c r="R63" s="92">
        <f t="shared" si="3"/>
        <v>1.5553364410477928E-2</v>
      </c>
      <c r="S63" s="92">
        <f t="shared" si="4"/>
        <v>3.8883411026194819E-3</v>
      </c>
      <c r="T63" s="91">
        <f t="shared" si="11"/>
        <v>9.9887346098021124E-3</v>
      </c>
      <c r="U63" s="149">
        <f>FORMULASI!U63</f>
        <v>61663000</v>
      </c>
      <c r="V63" s="94">
        <f>FORMULASI!V63</f>
        <v>547456000</v>
      </c>
      <c r="W63" s="124">
        <f t="shared" si="12"/>
        <v>36000000</v>
      </c>
      <c r="X63" s="124">
        <f t="shared" si="13"/>
        <v>26700000</v>
      </c>
      <c r="Y63" s="125">
        <f t="shared" si="14"/>
        <v>194208000</v>
      </c>
      <c r="Z63" s="125">
        <f t="shared" si="15"/>
        <v>1387303.2000000002</v>
      </c>
      <c r="AA63" s="125">
        <v>0</v>
      </c>
      <c r="AB63" s="125">
        <f t="shared" si="16"/>
        <v>2569080</v>
      </c>
      <c r="AC63" s="125">
        <f t="shared" si="17"/>
        <v>12600000</v>
      </c>
      <c r="AD63" s="125">
        <v>49200000</v>
      </c>
      <c r="AE63" s="126">
        <f t="shared" si="18"/>
        <v>54745600</v>
      </c>
      <c r="AF63" s="126">
        <v>14700000</v>
      </c>
      <c r="AG63" s="126">
        <v>92000000</v>
      </c>
      <c r="AH63" s="81">
        <f t="shared" si="19"/>
        <v>63346016.800000012</v>
      </c>
      <c r="AI63" s="233"/>
      <c r="AJ63" s="237">
        <f t="shared" si="20"/>
        <v>11.570978635725979</v>
      </c>
      <c r="AK63" s="238">
        <f t="shared" si="5"/>
        <v>256908000</v>
      </c>
      <c r="AL63" s="238">
        <f t="shared" si="6"/>
        <v>2569080</v>
      </c>
      <c r="AM63" s="231">
        <f t="shared" si="21"/>
        <v>547456000</v>
      </c>
      <c r="AN63" s="158">
        <f t="shared" si="7"/>
        <v>547456000</v>
      </c>
      <c r="AO63" s="231">
        <f t="shared" si="22"/>
        <v>0</v>
      </c>
      <c r="AW63" s="162"/>
      <c r="AZ63" s="162"/>
      <c r="BF63" s="162"/>
    </row>
    <row r="64" spans="2:58" s="220" customFormat="1" x14ac:dyDescent="0.25">
      <c r="B64" s="208">
        <v>54</v>
      </c>
      <c r="C64" s="209" t="str">
        <f>FORMULASI!C64</f>
        <v>Kulisusu Utara</v>
      </c>
      <c r="D64" s="209" t="str">
        <f>FORMULASI!D64</f>
        <v>Kurolabu</v>
      </c>
      <c r="E64" s="210">
        <f>FORMULASI!E64</f>
        <v>485793000</v>
      </c>
      <c r="F64" s="209" t="str">
        <f>'7410 Kab. Buton Utara (2)'!D2</f>
        <v>Tertinggal</v>
      </c>
      <c r="G64" s="209">
        <f>'7410 Kab. Buton Utara'!E2</f>
        <v>3</v>
      </c>
      <c r="H64" s="211">
        <f>'7410 Kab. Buton Utara'!F2</f>
        <v>457</v>
      </c>
      <c r="I64" s="212">
        <f t="shared" si="8"/>
        <v>9.5554719190398523E-3</v>
      </c>
      <c r="J64" s="212">
        <f t="shared" si="9"/>
        <v>9.5554719190398527E-4</v>
      </c>
      <c r="K64" s="211">
        <f>'7410 Kab. Buton Utara'!G2</f>
        <v>48</v>
      </c>
      <c r="L64" s="212">
        <f t="shared" si="10"/>
        <v>6.2467464862051014E-3</v>
      </c>
      <c r="M64" s="212">
        <f t="shared" si="0"/>
        <v>3.1233732431025507E-3</v>
      </c>
      <c r="N64" s="213">
        <f>'7410 Kab. Buton Utara'!H2</f>
        <v>4.5417069999999997</v>
      </c>
      <c r="O64" s="212">
        <f t="shared" si="1"/>
        <v>2.6055115308833616E-3</v>
      </c>
      <c r="P64" s="212">
        <f t="shared" si="2"/>
        <v>3.9082672963250425E-4</v>
      </c>
      <c r="Q64" s="213">
        <f>'7410 Kab. Buton Utara'!I2</f>
        <v>32.568536999999999</v>
      </c>
      <c r="R64" s="212">
        <f t="shared" si="3"/>
        <v>8.9981955707684504E-3</v>
      </c>
      <c r="S64" s="212">
        <f t="shared" si="4"/>
        <v>2.2495488926921126E-3</v>
      </c>
      <c r="T64" s="208">
        <f t="shared" si="11"/>
        <v>6.7192960573311524E-3</v>
      </c>
      <c r="U64" s="214">
        <f>FORMULASI!U64</f>
        <v>119980000</v>
      </c>
      <c r="V64" s="215">
        <f>FORMULASI!V64</f>
        <v>605773000</v>
      </c>
      <c r="W64" s="216">
        <f t="shared" si="12"/>
        <v>36000000</v>
      </c>
      <c r="X64" s="124">
        <f t="shared" si="13"/>
        <v>26700000</v>
      </c>
      <c r="Y64" s="125">
        <f t="shared" si="14"/>
        <v>194208000</v>
      </c>
      <c r="Z64" s="125">
        <f t="shared" si="15"/>
        <v>1387303.2000000002</v>
      </c>
      <c r="AA64" s="125">
        <v>0</v>
      </c>
      <c r="AB64" s="217">
        <f t="shared" si="16"/>
        <v>2569080</v>
      </c>
      <c r="AC64" s="217">
        <f t="shared" si="17"/>
        <v>12600000</v>
      </c>
      <c r="AD64" s="217">
        <v>49200000</v>
      </c>
      <c r="AE64" s="126">
        <f t="shared" si="18"/>
        <v>60577300</v>
      </c>
      <c r="AF64" s="126">
        <v>14700000</v>
      </c>
      <c r="AG64" s="218">
        <v>92000000</v>
      </c>
      <c r="AH64" s="219">
        <f t="shared" si="19"/>
        <v>115831316.80000001</v>
      </c>
      <c r="AI64" s="234"/>
      <c r="AJ64" s="251">
        <f t="shared" si="20"/>
        <v>19.12124125703853</v>
      </c>
      <c r="AK64" s="252">
        <f t="shared" si="5"/>
        <v>256908000</v>
      </c>
      <c r="AL64" s="252">
        <f t="shared" si="6"/>
        <v>2569080</v>
      </c>
      <c r="AM64" s="253">
        <f t="shared" si="21"/>
        <v>605773000</v>
      </c>
      <c r="AN64" s="254">
        <f t="shared" si="7"/>
        <v>605773000</v>
      </c>
      <c r="AO64" s="253">
        <f t="shared" si="22"/>
        <v>0</v>
      </c>
      <c r="AW64" s="266"/>
      <c r="AZ64" s="266"/>
      <c r="BF64" s="266"/>
    </row>
    <row r="65" spans="2:58" s="69" customFormat="1" ht="30" x14ac:dyDescent="0.25">
      <c r="B65" s="91">
        <v>55</v>
      </c>
      <c r="C65" s="74" t="str">
        <f>FORMULASI!C65</f>
        <v>Kulisusu Utara</v>
      </c>
      <c r="D65" s="74" t="str">
        <f>FORMULASI!D65</f>
        <v>Torombia</v>
      </c>
      <c r="E65" s="75">
        <f>FORMULASI!E65</f>
        <v>485793000</v>
      </c>
      <c r="F65" s="74" t="str">
        <f>'7410 Kab. Buton Utara (2)'!D13</f>
        <v>Sangat Tertinggal</v>
      </c>
      <c r="G65" s="74">
        <f>'7410 Kab. Buton Utara'!E13</f>
        <v>5</v>
      </c>
      <c r="H65" s="112">
        <f>'7410 Kab. Buton Utara'!F13</f>
        <v>613</v>
      </c>
      <c r="I65" s="92">
        <f t="shared" si="8"/>
        <v>1.281729603144733E-2</v>
      </c>
      <c r="J65" s="92">
        <f t="shared" si="9"/>
        <v>1.2817296031447331E-3</v>
      </c>
      <c r="K65" s="112">
        <f>'7410 Kab. Buton Utara'!G13</f>
        <v>121</v>
      </c>
      <c r="L65" s="92">
        <f t="shared" si="10"/>
        <v>1.5747006767308693E-2</v>
      </c>
      <c r="M65" s="92">
        <f t="shared" si="0"/>
        <v>7.8735033836543466E-3</v>
      </c>
      <c r="N65" s="93">
        <f>'7410 Kab. Buton Utara'!H13</f>
        <v>36.850642000000001</v>
      </c>
      <c r="O65" s="92">
        <f t="shared" si="1"/>
        <v>2.1140679628046177E-2</v>
      </c>
      <c r="P65" s="92">
        <f t="shared" si="2"/>
        <v>3.1711019442069266E-3</v>
      </c>
      <c r="Q65" s="93">
        <f>'7410 Kab. Buton Utara'!I13</f>
        <v>36.017245000000003</v>
      </c>
      <c r="R65" s="92">
        <f t="shared" si="3"/>
        <v>9.9510215773672035E-3</v>
      </c>
      <c r="S65" s="92">
        <f t="shared" si="4"/>
        <v>2.4877553943418009E-3</v>
      </c>
      <c r="T65" s="91">
        <f t="shared" si="11"/>
        <v>1.4814090325347806E-2</v>
      </c>
      <c r="U65" s="149">
        <f>FORMULASI!U65</f>
        <v>65392000</v>
      </c>
      <c r="V65" s="94">
        <f>FORMULASI!V65</f>
        <v>551185000</v>
      </c>
      <c r="W65" s="124">
        <f t="shared" si="12"/>
        <v>36000000</v>
      </c>
      <c r="X65" s="124">
        <f t="shared" si="13"/>
        <v>26700000</v>
      </c>
      <c r="Y65" s="125">
        <f t="shared" si="14"/>
        <v>194208000</v>
      </c>
      <c r="Z65" s="125">
        <f t="shared" si="15"/>
        <v>1387303.2000000002</v>
      </c>
      <c r="AA65" s="125">
        <v>0</v>
      </c>
      <c r="AB65" s="125">
        <f t="shared" si="16"/>
        <v>2569080</v>
      </c>
      <c r="AC65" s="125">
        <f t="shared" si="17"/>
        <v>12600000</v>
      </c>
      <c r="AD65" s="125">
        <v>49200000</v>
      </c>
      <c r="AE65" s="126">
        <f t="shared" si="18"/>
        <v>55118500</v>
      </c>
      <c r="AF65" s="126">
        <v>14700000</v>
      </c>
      <c r="AG65" s="126">
        <v>92000000</v>
      </c>
      <c r="AH65" s="81">
        <f t="shared" si="19"/>
        <v>66702116.800000012</v>
      </c>
      <c r="AI65" s="233"/>
      <c r="AJ65" s="237">
        <f t="shared" si="20"/>
        <v>12.101584186797538</v>
      </c>
      <c r="AK65" s="238">
        <f t="shared" si="5"/>
        <v>256908000</v>
      </c>
      <c r="AL65" s="238">
        <f t="shared" si="6"/>
        <v>2569080</v>
      </c>
      <c r="AM65" s="231">
        <f t="shared" si="21"/>
        <v>551185000</v>
      </c>
      <c r="AN65" s="158">
        <f t="shared" si="7"/>
        <v>551185000</v>
      </c>
      <c r="AO65" s="231">
        <f t="shared" si="22"/>
        <v>0</v>
      </c>
      <c r="AW65" s="162"/>
      <c r="AZ65" s="162"/>
      <c r="BF65" s="162"/>
    </row>
    <row r="66" spans="2:58" s="220" customFormat="1" x14ac:dyDescent="0.25">
      <c r="B66" s="208">
        <v>56</v>
      </c>
      <c r="C66" s="209" t="str">
        <f>FORMULASI!C66</f>
        <v>Kulisusu Utara</v>
      </c>
      <c r="D66" s="209" t="str">
        <f>FORMULASI!D66</f>
        <v>Lamoahi</v>
      </c>
      <c r="E66" s="210">
        <f>FORMULASI!E66</f>
        <v>485793000</v>
      </c>
      <c r="F66" s="209" t="str">
        <f>'7410 Kab. Buton Utara (2)'!D17</f>
        <v>Tertinggal</v>
      </c>
      <c r="G66" s="209">
        <f>'7410 Kab. Buton Utara'!E17</f>
        <v>1</v>
      </c>
      <c r="H66" s="211">
        <f>'7410 Kab. Buton Utara'!F17</f>
        <v>285</v>
      </c>
      <c r="I66" s="212">
        <f t="shared" si="8"/>
        <v>5.9591017438213522E-3</v>
      </c>
      <c r="J66" s="212">
        <f t="shared" si="9"/>
        <v>5.9591017438213531E-4</v>
      </c>
      <c r="K66" s="211">
        <f>'7410 Kab. Buton Utara'!G17</f>
        <v>9</v>
      </c>
      <c r="L66" s="212">
        <f t="shared" si="10"/>
        <v>1.1712649661634565E-3</v>
      </c>
      <c r="M66" s="212">
        <f t="shared" si="0"/>
        <v>5.8563248308172826E-4</v>
      </c>
      <c r="N66" s="213">
        <f>'7410 Kab. Buton Utara'!H17</f>
        <v>6.4536030000000002</v>
      </c>
      <c r="O66" s="212">
        <f t="shared" si="1"/>
        <v>3.7023385771568834E-3</v>
      </c>
      <c r="P66" s="212">
        <f t="shared" si="2"/>
        <v>5.5535078657353246E-4</v>
      </c>
      <c r="Q66" s="213">
        <f>'7410 Kab. Buton Utara'!I17</f>
        <v>50.702393999999998</v>
      </c>
      <c r="R66" s="212">
        <f t="shared" si="3"/>
        <v>1.4008306763001263E-2</v>
      </c>
      <c r="S66" s="212">
        <f t="shared" si="4"/>
        <v>3.5020766907503157E-3</v>
      </c>
      <c r="T66" s="208">
        <f t="shared" si="11"/>
        <v>5.2389701347877113E-3</v>
      </c>
      <c r="U66" s="214">
        <f>FORMULASI!U66</f>
        <v>58021000</v>
      </c>
      <c r="V66" s="215">
        <f>FORMULASI!V66</f>
        <v>543814000</v>
      </c>
      <c r="W66" s="216">
        <f t="shared" si="12"/>
        <v>36000000</v>
      </c>
      <c r="X66" s="124">
        <f t="shared" si="13"/>
        <v>26700000</v>
      </c>
      <c r="Y66" s="125">
        <f t="shared" si="14"/>
        <v>194208000</v>
      </c>
      <c r="Z66" s="125">
        <f t="shared" si="15"/>
        <v>1387303.2000000002</v>
      </c>
      <c r="AA66" s="125">
        <v>0</v>
      </c>
      <c r="AB66" s="217">
        <f t="shared" si="16"/>
        <v>2569080</v>
      </c>
      <c r="AC66" s="217">
        <f t="shared" si="17"/>
        <v>12600000</v>
      </c>
      <c r="AD66" s="217">
        <v>49200000</v>
      </c>
      <c r="AE66" s="126">
        <f t="shared" si="18"/>
        <v>54381400</v>
      </c>
      <c r="AF66" s="126">
        <v>14700000</v>
      </c>
      <c r="AG66" s="218">
        <v>92000000</v>
      </c>
      <c r="AH66" s="219">
        <f t="shared" si="19"/>
        <v>60068216.800000012</v>
      </c>
      <c r="AI66" s="234"/>
      <c r="AJ66" s="251">
        <f t="shared" si="20"/>
        <v>11.045728282096453</v>
      </c>
      <c r="AK66" s="252">
        <f t="shared" si="5"/>
        <v>256908000</v>
      </c>
      <c r="AL66" s="252">
        <f t="shared" si="6"/>
        <v>2569080</v>
      </c>
      <c r="AM66" s="253">
        <f t="shared" si="21"/>
        <v>543814000</v>
      </c>
      <c r="AN66" s="254">
        <f t="shared" si="7"/>
        <v>543814000</v>
      </c>
      <c r="AO66" s="253">
        <f t="shared" si="22"/>
        <v>0</v>
      </c>
      <c r="AW66" s="266"/>
      <c r="AZ66" s="266"/>
      <c r="BF66" s="266"/>
    </row>
    <row r="67" spans="2:58" s="69" customFormat="1" ht="30" x14ac:dyDescent="0.25">
      <c r="B67" s="91">
        <v>57</v>
      </c>
      <c r="C67" s="74" t="str">
        <f>FORMULASI!C67</f>
        <v>Kulisusu Utara</v>
      </c>
      <c r="D67" s="74" t="str">
        <f>FORMULASI!D67</f>
        <v>Lanosangia</v>
      </c>
      <c r="E67" s="75">
        <f>FORMULASI!E67</f>
        <v>485793000</v>
      </c>
      <c r="F67" s="74" t="str">
        <f>'7410 Kab. Buton Utara (2)'!D18</f>
        <v>Sangat Tertinggal</v>
      </c>
      <c r="G67" s="74">
        <f>'7410 Kab. Buton Utara'!E18</f>
        <v>4</v>
      </c>
      <c r="H67" s="112">
        <f>'7410 Kab. Buton Utara'!F18</f>
        <v>362</v>
      </c>
      <c r="I67" s="92">
        <f t="shared" si="8"/>
        <v>7.5691046710994019E-3</v>
      </c>
      <c r="J67" s="92">
        <f t="shared" si="9"/>
        <v>7.5691046710994021E-4</v>
      </c>
      <c r="K67" s="112">
        <f>'7410 Kab. Buton Utara'!G18</f>
        <v>100</v>
      </c>
      <c r="L67" s="92">
        <f t="shared" si="10"/>
        <v>1.3014055179593961E-2</v>
      </c>
      <c r="M67" s="92">
        <f t="shared" si="0"/>
        <v>6.5070275897969806E-3</v>
      </c>
      <c r="N67" s="93">
        <f>'7410 Kab. Buton Utara'!H18</f>
        <v>2.2192889999999998</v>
      </c>
      <c r="O67" s="92">
        <f t="shared" si="1"/>
        <v>1.273173958571657E-3</v>
      </c>
      <c r="P67" s="92">
        <f t="shared" si="2"/>
        <v>1.9097609378574854E-4</v>
      </c>
      <c r="Q67" s="93">
        <f>'7410 Kab. Buton Utara'!I18</f>
        <v>45.146600999999997</v>
      </c>
      <c r="R67" s="92">
        <f t="shared" si="3"/>
        <v>1.2473324950195045E-2</v>
      </c>
      <c r="S67" s="92">
        <f t="shared" si="4"/>
        <v>3.1183312375487613E-3</v>
      </c>
      <c r="T67" s="91">
        <f t="shared" si="11"/>
        <v>1.0573245388241431E-2</v>
      </c>
      <c r="U67" s="149">
        <f>FORMULASI!U67</f>
        <v>51962000</v>
      </c>
      <c r="V67" s="94">
        <f>FORMULASI!V67</f>
        <v>537755000</v>
      </c>
      <c r="W67" s="124">
        <f t="shared" si="12"/>
        <v>36000000</v>
      </c>
      <c r="X67" s="124">
        <f t="shared" si="13"/>
        <v>26700000</v>
      </c>
      <c r="Y67" s="125">
        <f t="shared" si="14"/>
        <v>194208000</v>
      </c>
      <c r="Z67" s="125">
        <f t="shared" si="15"/>
        <v>1387303.2000000002</v>
      </c>
      <c r="AA67" s="125">
        <v>0</v>
      </c>
      <c r="AB67" s="125">
        <f t="shared" si="16"/>
        <v>2569080</v>
      </c>
      <c r="AC67" s="125">
        <f t="shared" si="17"/>
        <v>12600000</v>
      </c>
      <c r="AD67" s="125">
        <v>49200000</v>
      </c>
      <c r="AE67" s="126">
        <f t="shared" si="18"/>
        <v>53775500</v>
      </c>
      <c r="AF67" s="126">
        <v>14700000</v>
      </c>
      <c r="AG67" s="126">
        <v>92000000</v>
      </c>
      <c r="AH67" s="81">
        <f t="shared" si="19"/>
        <v>54615116.800000012</v>
      </c>
      <c r="AI67" s="233"/>
      <c r="AJ67" s="237">
        <f t="shared" si="20"/>
        <v>10.156133704010193</v>
      </c>
      <c r="AK67" s="238">
        <f t="shared" si="5"/>
        <v>256908000</v>
      </c>
      <c r="AL67" s="238">
        <f t="shared" si="6"/>
        <v>2569080</v>
      </c>
      <c r="AM67" s="231">
        <f t="shared" si="21"/>
        <v>537755000</v>
      </c>
      <c r="AN67" s="158">
        <f t="shared" si="7"/>
        <v>537755000</v>
      </c>
      <c r="AO67" s="231">
        <f t="shared" si="22"/>
        <v>0</v>
      </c>
      <c r="AW67" s="162"/>
      <c r="AZ67" s="162"/>
      <c r="BF67" s="162"/>
    </row>
    <row r="68" spans="2:58" s="220" customFormat="1" x14ac:dyDescent="0.25">
      <c r="B68" s="208">
        <v>58</v>
      </c>
      <c r="C68" s="209" t="str">
        <f>FORMULASI!C68</f>
        <v>Kulisusu Utara</v>
      </c>
      <c r="D68" s="209" t="str">
        <f>FORMULASI!D68</f>
        <v>Pebaoa</v>
      </c>
      <c r="E68" s="210">
        <f>FORMULASI!E68</f>
        <v>485793000</v>
      </c>
      <c r="F68" s="209" t="str">
        <f>'7410 Kab. Buton Utara (2)'!D21</f>
        <v>Tertinggal</v>
      </c>
      <c r="G68" s="209">
        <f>'7410 Kab. Buton Utara'!E21</f>
        <v>6</v>
      </c>
      <c r="H68" s="211">
        <f>'7410 Kab. Buton Utara'!F21</f>
        <v>774</v>
      </c>
      <c r="I68" s="212">
        <f t="shared" si="8"/>
        <v>1.6183665788483251E-2</v>
      </c>
      <c r="J68" s="212">
        <f t="shared" si="9"/>
        <v>1.6183665788483252E-3</v>
      </c>
      <c r="K68" s="211">
        <f>'7410 Kab. Buton Utara'!G21</f>
        <v>176</v>
      </c>
      <c r="L68" s="212">
        <f t="shared" si="10"/>
        <v>2.2904737116085372E-2</v>
      </c>
      <c r="M68" s="212">
        <f t="shared" si="0"/>
        <v>1.1452368558042686E-2</v>
      </c>
      <c r="N68" s="213">
        <f>'7410 Kab. Buton Utara'!H21</f>
        <v>78.552738000000005</v>
      </c>
      <c r="O68" s="212">
        <f t="shared" si="1"/>
        <v>4.5064568154982179E-2</v>
      </c>
      <c r="P68" s="212">
        <f t="shared" si="2"/>
        <v>6.7596852232473265E-3</v>
      </c>
      <c r="Q68" s="213">
        <f>'7410 Kab. Buton Utara'!I21</f>
        <v>42.610768999999998</v>
      </c>
      <c r="R68" s="212">
        <f t="shared" si="3"/>
        <v>1.177271281429797E-2</v>
      </c>
      <c r="S68" s="212">
        <f t="shared" si="4"/>
        <v>2.9431782035744926E-3</v>
      </c>
      <c r="T68" s="208">
        <f t="shared" si="11"/>
        <v>2.2773598563712829E-2</v>
      </c>
      <c r="U68" s="214">
        <f>FORMULASI!U68</f>
        <v>96587000</v>
      </c>
      <c r="V68" s="215">
        <f>FORMULASI!V68</f>
        <v>582380000</v>
      </c>
      <c r="W68" s="216">
        <f t="shared" si="12"/>
        <v>36000000</v>
      </c>
      <c r="X68" s="124">
        <f t="shared" si="13"/>
        <v>26700000</v>
      </c>
      <c r="Y68" s="125">
        <f t="shared" si="14"/>
        <v>194208000</v>
      </c>
      <c r="Z68" s="125">
        <f t="shared" si="15"/>
        <v>1387303.2000000002</v>
      </c>
      <c r="AA68" s="125">
        <v>0</v>
      </c>
      <c r="AB68" s="217">
        <f t="shared" si="16"/>
        <v>2569080</v>
      </c>
      <c r="AC68" s="217">
        <f t="shared" si="17"/>
        <v>12600000</v>
      </c>
      <c r="AD68" s="217">
        <v>49200000</v>
      </c>
      <c r="AE68" s="126">
        <f t="shared" si="18"/>
        <v>58238000</v>
      </c>
      <c r="AF68" s="126">
        <v>14700000</v>
      </c>
      <c r="AG68" s="218">
        <v>92000000</v>
      </c>
      <c r="AH68" s="219">
        <f t="shared" si="19"/>
        <v>94777616.800000012</v>
      </c>
      <c r="AI68" s="234"/>
      <c r="AJ68" s="251">
        <f t="shared" si="20"/>
        <v>16.274188124592193</v>
      </c>
      <c r="AK68" s="252">
        <f t="shared" si="5"/>
        <v>256908000</v>
      </c>
      <c r="AL68" s="252">
        <f t="shared" si="6"/>
        <v>2569080</v>
      </c>
      <c r="AM68" s="253">
        <f t="shared" si="21"/>
        <v>582380000</v>
      </c>
      <c r="AN68" s="254">
        <f t="shared" si="7"/>
        <v>582380000</v>
      </c>
      <c r="AO68" s="253">
        <f t="shared" si="22"/>
        <v>0</v>
      </c>
      <c r="AW68" s="266"/>
      <c r="AZ68" s="266"/>
      <c r="BF68" s="266"/>
    </row>
    <row r="69" spans="2:58" s="69" customFormat="1" x14ac:dyDescent="0.25">
      <c r="B69" s="91">
        <v>59</v>
      </c>
      <c r="C69" s="74" t="str">
        <f>FORMULASI!C69</f>
        <v>Kulisusu Utara</v>
      </c>
      <c r="D69" s="74" t="str">
        <f>FORMULASI!D69</f>
        <v>Petetea'a</v>
      </c>
      <c r="E69" s="75">
        <f>FORMULASI!E69</f>
        <v>485793000</v>
      </c>
      <c r="F69" s="74" t="str">
        <f>'7410 Kab. Buton Utara (2)'!D24</f>
        <v>Tertinggal</v>
      </c>
      <c r="G69" s="74">
        <f>'7410 Kab. Buton Utara'!E24</f>
        <v>1</v>
      </c>
      <c r="H69" s="112">
        <f>'7410 Kab. Buton Utara'!F24</f>
        <v>415</v>
      </c>
      <c r="I69" s="92">
        <f t="shared" si="8"/>
        <v>8.6772885041609162E-3</v>
      </c>
      <c r="J69" s="92">
        <f t="shared" si="9"/>
        <v>8.6772885041609162E-4</v>
      </c>
      <c r="K69" s="112">
        <f>'7410 Kab. Buton Utara'!G24</f>
        <v>5</v>
      </c>
      <c r="L69" s="92">
        <f t="shared" si="10"/>
        <v>6.5070275897969806E-4</v>
      </c>
      <c r="M69" s="92">
        <f t="shared" si="0"/>
        <v>3.2535137948984903E-4</v>
      </c>
      <c r="N69" s="93">
        <f>'7410 Kab. Buton Utara'!H24</f>
        <v>4.0248780000000002</v>
      </c>
      <c r="O69" s="92">
        <f t="shared" si="1"/>
        <v>2.3090142185303373E-3</v>
      </c>
      <c r="P69" s="92">
        <f t="shared" si="2"/>
        <v>3.4635213277955061E-4</v>
      </c>
      <c r="Q69" s="93">
        <f>'7410 Kab. Buton Utara'!I24</f>
        <v>44.525871000000002</v>
      </c>
      <c r="R69" s="92">
        <f t="shared" si="3"/>
        <v>1.2301826613114596E-2</v>
      </c>
      <c r="S69" s="92">
        <f t="shared" si="4"/>
        <v>3.0754566532786489E-3</v>
      </c>
      <c r="T69" s="91">
        <f t="shared" si="11"/>
        <v>4.6148890159641402E-3</v>
      </c>
      <c r="U69" s="149">
        <f>FORMULASI!U69</f>
        <v>44090000</v>
      </c>
      <c r="V69" s="94">
        <f>FORMULASI!V69</f>
        <v>529883000</v>
      </c>
      <c r="W69" s="124">
        <f t="shared" si="12"/>
        <v>36000000</v>
      </c>
      <c r="X69" s="124">
        <f t="shared" si="13"/>
        <v>26700000</v>
      </c>
      <c r="Y69" s="125">
        <f t="shared" si="14"/>
        <v>194208000</v>
      </c>
      <c r="Z69" s="125">
        <f t="shared" si="15"/>
        <v>1387303.2000000002</v>
      </c>
      <c r="AA69" s="125">
        <v>0</v>
      </c>
      <c r="AB69" s="125">
        <f t="shared" si="16"/>
        <v>2569080</v>
      </c>
      <c r="AC69" s="125">
        <f t="shared" si="17"/>
        <v>12600000</v>
      </c>
      <c r="AD69" s="125">
        <v>49200000</v>
      </c>
      <c r="AE69" s="126">
        <f t="shared" si="18"/>
        <v>52988300</v>
      </c>
      <c r="AF69" s="126">
        <v>14700000</v>
      </c>
      <c r="AG69" s="126">
        <v>92000000</v>
      </c>
      <c r="AH69" s="81">
        <f t="shared" si="19"/>
        <v>47530316.800000012</v>
      </c>
      <c r="AI69" s="233"/>
      <c r="AJ69" s="237">
        <f t="shared" si="20"/>
        <v>8.9699644638533425</v>
      </c>
      <c r="AK69" s="238">
        <f t="shared" si="5"/>
        <v>256908000</v>
      </c>
      <c r="AL69" s="238">
        <f t="shared" si="6"/>
        <v>2569080</v>
      </c>
      <c r="AM69" s="231">
        <f t="shared" si="21"/>
        <v>529883000</v>
      </c>
      <c r="AN69" s="158">
        <f t="shared" si="7"/>
        <v>529883000</v>
      </c>
      <c r="AO69" s="231">
        <f t="shared" si="22"/>
        <v>0</v>
      </c>
      <c r="AW69" s="162"/>
      <c r="AZ69" s="162"/>
      <c r="BF69" s="162"/>
    </row>
    <row r="70" spans="2:58" s="220" customFormat="1" x14ac:dyDescent="0.25">
      <c r="B70" s="208">
        <v>60</v>
      </c>
      <c r="C70" s="209" t="str">
        <f>FORMULASI!C70</f>
        <v>Kulisusu Utara</v>
      </c>
      <c r="D70" s="209" t="str">
        <f>FORMULASI!D70</f>
        <v>Lelamo</v>
      </c>
      <c r="E70" s="210">
        <f>FORMULASI!E70</f>
        <v>485793000</v>
      </c>
      <c r="F70" s="209" t="str">
        <f>'7410 Kab. Buton Utara (2)'!D26</f>
        <v>Tertinggal</v>
      </c>
      <c r="G70" s="209">
        <f>'7410 Kab. Buton Utara'!E26</f>
        <v>4</v>
      </c>
      <c r="H70" s="211">
        <f>'7410 Kab. Buton Utara'!F26</f>
        <v>844</v>
      </c>
      <c r="I70" s="212">
        <f t="shared" si="8"/>
        <v>1.7647304813281479E-2</v>
      </c>
      <c r="J70" s="212">
        <f t="shared" si="9"/>
        <v>1.7647304813281481E-3</v>
      </c>
      <c r="K70" s="211">
        <f>'7410 Kab. Buton Utara'!G26</f>
        <v>88</v>
      </c>
      <c r="L70" s="212">
        <f t="shared" si="10"/>
        <v>1.1452368558042686E-2</v>
      </c>
      <c r="M70" s="212">
        <f t="shared" si="0"/>
        <v>5.726184279021343E-3</v>
      </c>
      <c r="N70" s="213">
        <f>'7410 Kab. Buton Utara'!H26</f>
        <v>4.5025820000000003</v>
      </c>
      <c r="O70" s="212">
        <f t="shared" si="1"/>
        <v>2.5830660850089779E-3</v>
      </c>
      <c r="P70" s="212">
        <f t="shared" si="2"/>
        <v>3.8745991275134666E-4</v>
      </c>
      <c r="Q70" s="213">
        <f>'7410 Kab. Buton Utara'!I26</f>
        <v>34.076827000000002</v>
      </c>
      <c r="R70" s="212">
        <f t="shared" si="3"/>
        <v>9.4149133495693323E-3</v>
      </c>
      <c r="S70" s="212">
        <f t="shared" si="4"/>
        <v>2.3537283373923331E-3</v>
      </c>
      <c r="T70" s="208">
        <f t="shared" si="11"/>
        <v>1.0232103010493172E-2</v>
      </c>
      <c r="U70" s="214">
        <f>FORMULASI!U70</f>
        <v>32549000</v>
      </c>
      <c r="V70" s="215">
        <f>FORMULASI!V70</f>
        <v>518342000</v>
      </c>
      <c r="W70" s="216">
        <f t="shared" si="12"/>
        <v>36000000</v>
      </c>
      <c r="X70" s="124">
        <f t="shared" si="13"/>
        <v>26700000</v>
      </c>
      <c r="Y70" s="125">
        <f t="shared" si="14"/>
        <v>194208000</v>
      </c>
      <c r="Z70" s="125">
        <f t="shared" si="15"/>
        <v>1387303.2000000002</v>
      </c>
      <c r="AA70" s="125">
        <v>0</v>
      </c>
      <c r="AB70" s="217">
        <f t="shared" si="16"/>
        <v>2569080</v>
      </c>
      <c r="AC70" s="217">
        <f t="shared" si="17"/>
        <v>12600000</v>
      </c>
      <c r="AD70" s="217">
        <v>49200000</v>
      </c>
      <c r="AE70" s="126">
        <f t="shared" si="18"/>
        <v>51834200</v>
      </c>
      <c r="AF70" s="126">
        <v>14700000</v>
      </c>
      <c r="AG70" s="218">
        <v>92000000</v>
      </c>
      <c r="AH70" s="219">
        <f t="shared" si="19"/>
        <v>37143416.800000012</v>
      </c>
      <c r="AI70" s="234"/>
      <c r="AJ70" s="251">
        <f t="shared" si="20"/>
        <v>7.1658126873762908</v>
      </c>
      <c r="AK70" s="252">
        <f t="shared" si="5"/>
        <v>256908000</v>
      </c>
      <c r="AL70" s="252">
        <f t="shared" si="6"/>
        <v>2569080</v>
      </c>
      <c r="AM70" s="253">
        <f t="shared" si="21"/>
        <v>518342000</v>
      </c>
      <c r="AN70" s="254">
        <f t="shared" si="7"/>
        <v>518342000</v>
      </c>
      <c r="AO70" s="253">
        <f t="shared" si="22"/>
        <v>0</v>
      </c>
      <c r="AW70" s="266"/>
      <c r="AZ70" s="266"/>
      <c r="BF70" s="266"/>
    </row>
    <row r="71" spans="2:58" s="69" customFormat="1" x14ac:dyDescent="0.25">
      <c r="B71" s="91">
        <v>61</v>
      </c>
      <c r="C71" s="74" t="str">
        <f>FORMULASI!C71</f>
        <v>Kulisusu Utara</v>
      </c>
      <c r="D71" s="74" t="str">
        <f>FORMULASI!D71</f>
        <v>Waode Buri</v>
      </c>
      <c r="E71" s="75">
        <f>FORMULASI!E71</f>
        <v>485793000</v>
      </c>
      <c r="F71" s="74" t="str">
        <f>'7410 Kab. Buton Utara (2)'!D39</f>
        <v>Tertinggal</v>
      </c>
      <c r="G71" s="74">
        <f>'7410 Kab. Buton Utara'!E39</f>
        <v>1</v>
      </c>
      <c r="H71" s="112">
        <f>'7410 Kab. Buton Utara'!F39</f>
        <v>150</v>
      </c>
      <c r="I71" s="92">
        <f t="shared" si="8"/>
        <v>3.1363693388533434E-3</v>
      </c>
      <c r="J71" s="92">
        <f t="shared" si="9"/>
        <v>3.1363693388533436E-4</v>
      </c>
      <c r="K71" s="112">
        <f>'7410 Kab. Buton Utara'!G39</f>
        <v>10</v>
      </c>
      <c r="L71" s="92">
        <f t="shared" si="10"/>
        <v>1.3014055179593961E-3</v>
      </c>
      <c r="M71" s="92">
        <f t="shared" si="0"/>
        <v>6.5070275897969806E-4</v>
      </c>
      <c r="N71" s="93">
        <f>'7410 Kab. Buton Utara'!H39</f>
        <v>65.596637000000001</v>
      </c>
      <c r="O71" s="92">
        <f t="shared" si="1"/>
        <v>3.7631840647287501E-2</v>
      </c>
      <c r="P71" s="92">
        <f t="shared" si="2"/>
        <v>5.644776097093125E-3</v>
      </c>
      <c r="Q71" s="93">
        <f>'7410 Kab. Buton Utara'!I39</f>
        <v>49.804184999999997</v>
      </c>
      <c r="R71" s="92">
        <f t="shared" si="3"/>
        <v>1.3760145163190242E-2</v>
      </c>
      <c r="S71" s="92">
        <f t="shared" si="4"/>
        <v>3.4400362907975606E-3</v>
      </c>
      <c r="T71" s="91">
        <f t="shared" si="11"/>
        <v>1.0049152080755719E-2</v>
      </c>
      <c r="U71" s="149">
        <f>FORMULASI!U71</f>
        <v>57355000</v>
      </c>
      <c r="V71" s="94">
        <f>FORMULASI!V71</f>
        <v>543148000</v>
      </c>
      <c r="W71" s="124">
        <f t="shared" si="12"/>
        <v>36000000</v>
      </c>
      <c r="X71" s="124">
        <f t="shared" si="13"/>
        <v>26700000</v>
      </c>
      <c r="Y71" s="125">
        <f t="shared" si="14"/>
        <v>194208000</v>
      </c>
      <c r="Z71" s="125">
        <f t="shared" si="15"/>
        <v>1387303.2000000002</v>
      </c>
      <c r="AA71" s="125">
        <v>0</v>
      </c>
      <c r="AB71" s="125">
        <f t="shared" si="16"/>
        <v>2569080</v>
      </c>
      <c r="AC71" s="125">
        <f t="shared" si="17"/>
        <v>12600000</v>
      </c>
      <c r="AD71" s="125">
        <v>49200000</v>
      </c>
      <c r="AE71" s="126">
        <f t="shared" si="18"/>
        <v>54314800</v>
      </c>
      <c r="AF71" s="126">
        <v>14700000</v>
      </c>
      <c r="AG71" s="126">
        <v>92000000</v>
      </c>
      <c r="AH71" s="81">
        <f t="shared" si="19"/>
        <v>59468816.800000012</v>
      </c>
      <c r="AI71" s="233"/>
      <c r="AJ71" s="237">
        <f t="shared" si="20"/>
        <v>10.948915728309782</v>
      </c>
      <c r="AK71" s="238">
        <f t="shared" si="5"/>
        <v>256908000</v>
      </c>
      <c r="AL71" s="238">
        <f t="shared" si="6"/>
        <v>2569080</v>
      </c>
      <c r="AM71" s="231">
        <f t="shared" si="21"/>
        <v>543148000</v>
      </c>
      <c r="AN71" s="158">
        <f t="shared" si="7"/>
        <v>543148000</v>
      </c>
      <c r="AO71" s="231">
        <f t="shared" si="22"/>
        <v>0</v>
      </c>
      <c r="AW71" s="162"/>
      <c r="AZ71" s="162"/>
      <c r="BF71" s="162"/>
    </row>
    <row r="72" spans="2:58" s="220" customFormat="1" x14ac:dyDescent="0.25">
      <c r="B72" s="208">
        <v>62</v>
      </c>
      <c r="C72" s="209" t="str">
        <f>FORMULASI!C72</f>
        <v>Kulisusu Utara</v>
      </c>
      <c r="D72" s="209" t="str">
        <f>FORMULASI!D72</f>
        <v>Ulunambo</v>
      </c>
      <c r="E72" s="210">
        <f>FORMULASI!E72</f>
        <v>485793000</v>
      </c>
      <c r="F72" s="209" t="str">
        <f>'7410 Kab. Buton Utara (2)'!D42</f>
        <v>Tertinggal</v>
      </c>
      <c r="G72" s="209">
        <f>'7410 Kab. Buton Utara'!E42</f>
        <v>3</v>
      </c>
      <c r="H72" s="211">
        <f>'7410 Kab. Buton Utara'!F42</f>
        <v>998</v>
      </c>
      <c r="I72" s="212">
        <f t="shared" si="8"/>
        <v>2.0867310667837577E-2</v>
      </c>
      <c r="J72" s="212">
        <f t="shared" si="9"/>
        <v>2.0867310667837579E-3</v>
      </c>
      <c r="K72" s="211">
        <f>'7410 Kab. Buton Utara'!G42</f>
        <v>55</v>
      </c>
      <c r="L72" s="212">
        <f t="shared" si="10"/>
        <v>7.1577303487766787E-3</v>
      </c>
      <c r="M72" s="212">
        <f t="shared" si="0"/>
        <v>3.5788651743883394E-3</v>
      </c>
      <c r="N72" s="213">
        <f>'7410 Kab. Buton Utara'!H42</f>
        <v>2.73922</v>
      </c>
      <c r="O72" s="212">
        <f t="shared" si="1"/>
        <v>1.5714508434001406E-3</v>
      </c>
      <c r="P72" s="212">
        <f t="shared" si="2"/>
        <v>2.3571762651002109E-4</v>
      </c>
      <c r="Q72" s="213">
        <f>'7410 Kab. Buton Utara'!I42</f>
        <v>35.192273</v>
      </c>
      <c r="R72" s="212">
        <f t="shared" si="3"/>
        <v>9.7230942560875278E-3</v>
      </c>
      <c r="S72" s="212">
        <f t="shared" si="4"/>
        <v>2.4307735640218819E-3</v>
      </c>
      <c r="T72" s="208">
        <f t="shared" si="11"/>
        <v>8.3320874317040008E-3</v>
      </c>
      <c r="U72" s="214">
        <f>FORMULASI!U72</f>
        <v>32753000</v>
      </c>
      <c r="V72" s="215">
        <f>FORMULASI!V72</f>
        <v>518546000</v>
      </c>
      <c r="W72" s="216">
        <f t="shared" si="12"/>
        <v>36000000</v>
      </c>
      <c r="X72" s="124">
        <f t="shared" si="13"/>
        <v>26700000</v>
      </c>
      <c r="Y72" s="125">
        <f t="shared" si="14"/>
        <v>194208000</v>
      </c>
      <c r="Z72" s="125">
        <f t="shared" si="15"/>
        <v>1387303.2000000002</v>
      </c>
      <c r="AA72" s="125">
        <v>0</v>
      </c>
      <c r="AB72" s="217">
        <f t="shared" si="16"/>
        <v>2569080</v>
      </c>
      <c r="AC72" s="217">
        <f t="shared" si="17"/>
        <v>12600000</v>
      </c>
      <c r="AD72" s="217">
        <v>49200000</v>
      </c>
      <c r="AE72" s="126">
        <f t="shared" si="18"/>
        <v>51854600</v>
      </c>
      <c r="AF72" s="126">
        <v>14700000</v>
      </c>
      <c r="AG72" s="218">
        <v>92000000</v>
      </c>
      <c r="AH72" s="219">
        <f t="shared" si="19"/>
        <v>37327016.800000012</v>
      </c>
      <c r="AI72" s="234"/>
      <c r="AJ72" s="251">
        <f t="shared" si="20"/>
        <v>7.1984002962128741</v>
      </c>
      <c r="AK72" s="252">
        <f t="shared" si="5"/>
        <v>256908000</v>
      </c>
      <c r="AL72" s="252">
        <f t="shared" si="6"/>
        <v>2569080</v>
      </c>
      <c r="AM72" s="253">
        <f t="shared" si="21"/>
        <v>518546000</v>
      </c>
      <c r="AN72" s="254">
        <f t="shared" si="7"/>
        <v>518546000</v>
      </c>
      <c r="AO72" s="253">
        <f t="shared" si="22"/>
        <v>0</v>
      </c>
      <c r="AW72" s="266"/>
      <c r="AZ72" s="266"/>
      <c r="BF72" s="266"/>
    </row>
    <row r="73" spans="2:58" s="69" customFormat="1" x14ac:dyDescent="0.25">
      <c r="B73" s="91">
        <v>63</v>
      </c>
      <c r="C73" s="74" t="str">
        <f>FORMULASI!C73</f>
        <v>Kulisusu Utara</v>
      </c>
      <c r="D73" s="74" t="str">
        <f>FORMULASI!D73</f>
        <v>Bira</v>
      </c>
      <c r="E73" s="75">
        <f>FORMULASI!E73</f>
        <v>485793000</v>
      </c>
      <c r="F73" s="74" t="str">
        <f>'7410 Kab. Buton Utara (2)'!D46</f>
        <v>Berkembang</v>
      </c>
      <c r="G73" s="74">
        <f>'7410 Kab. Buton Utara'!E46</f>
        <v>5</v>
      </c>
      <c r="H73" s="112">
        <f>'7410 Kab. Buton Utara'!F46</f>
        <v>1748</v>
      </c>
      <c r="I73" s="92">
        <f t="shared" si="8"/>
        <v>3.6549157362104297E-2</v>
      </c>
      <c r="J73" s="92">
        <f t="shared" si="9"/>
        <v>3.6549157362104298E-3</v>
      </c>
      <c r="K73" s="112">
        <f>'7410 Kab. Buton Utara'!G46</f>
        <v>106</v>
      </c>
      <c r="L73" s="92">
        <f t="shared" si="10"/>
        <v>1.3794898490369599E-2</v>
      </c>
      <c r="M73" s="92">
        <f t="shared" si="0"/>
        <v>6.8974492451847995E-3</v>
      </c>
      <c r="N73" s="93">
        <f>'7410 Kab. Buton Utara'!H46</f>
        <v>4.186375</v>
      </c>
      <c r="O73" s="92">
        <f t="shared" si="1"/>
        <v>2.4016627085591022E-3</v>
      </c>
      <c r="P73" s="92">
        <f t="shared" si="2"/>
        <v>3.6024940628386531E-4</v>
      </c>
      <c r="Q73" s="93">
        <f>'7410 Kab. Buton Utara'!I46</f>
        <v>45.533005000000003</v>
      </c>
      <c r="R73" s="92">
        <f t="shared" si="3"/>
        <v>1.2580082547606536E-2</v>
      </c>
      <c r="S73" s="92">
        <f t="shared" si="4"/>
        <v>3.145020636901634E-3</v>
      </c>
      <c r="T73" s="91">
        <f t="shared" si="11"/>
        <v>1.4057635024580729E-2</v>
      </c>
      <c r="U73" s="149">
        <f>FORMULASI!U73</f>
        <v>42479000</v>
      </c>
      <c r="V73" s="94">
        <f>FORMULASI!V73</f>
        <v>528272000</v>
      </c>
      <c r="W73" s="124">
        <f t="shared" si="12"/>
        <v>36000000</v>
      </c>
      <c r="X73" s="124">
        <f t="shared" si="13"/>
        <v>26700000</v>
      </c>
      <c r="Y73" s="125">
        <f t="shared" si="14"/>
        <v>194208000</v>
      </c>
      <c r="Z73" s="125">
        <f t="shared" si="15"/>
        <v>1387303.2000000002</v>
      </c>
      <c r="AA73" s="125">
        <v>0</v>
      </c>
      <c r="AB73" s="125">
        <f t="shared" si="16"/>
        <v>2569080</v>
      </c>
      <c r="AC73" s="125">
        <f t="shared" si="17"/>
        <v>12600000</v>
      </c>
      <c r="AD73" s="125">
        <v>49200000</v>
      </c>
      <c r="AE73" s="126">
        <f t="shared" si="18"/>
        <v>52827200</v>
      </c>
      <c r="AF73" s="126">
        <v>14700000</v>
      </c>
      <c r="AG73" s="126">
        <v>92000000</v>
      </c>
      <c r="AH73" s="81">
        <f t="shared" si="19"/>
        <v>46080416.800000012</v>
      </c>
      <c r="AI73" s="233"/>
      <c r="AJ73" s="237">
        <f t="shared" si="20"/>
        <v>8.7228580731138532</v>
      </c>
      <c r="AK73" s="238">
        <f t="shared" si="5"/>
        <v>256908000</v>
      </c>
      <c r="AL73" s="238">
        <f t="shared" si="6"/>
        <v>2569080</v>
      </c>
      <c r="AM73" s="231">
        <f t="shared" si="21"/>
        <v>528272000</v>
      </c>
      <c r="AN73" s="158">
        <f t="shared" si="7"/>
        <v>528272000</v>
      </c>
      <c r="AO73" s="231">
        <f t="shared" si="22"/>
        <v>0</v>
      </c>
      <c r="AW73" s="162"/>
      <c r="AZ73" s="162"/>
      <c r="BF73" s="162"/>
    </row>
    <row r="74" spans="2:58" s="220" customFormat="1" x14ac:dyDescent="0.25">
      <c r="B74" s="208">
        <v>64</v>
      </c>
      <c r="C74" s="209" t="str">
        <f>FORMULASI!C74</f>
        <v>Kulisusu Utara</v>
      </c>
      <c r="D74" s="209" t="str">
        <f>FORMULASI!D74</f>
        <v>E'erinere</v>
      </c>
      <c r="E74" s="210">
        <f>FORMULASI!E74</f>
        <v>485793000</v>
      </c>
      <c r="F74" s="209" t="str">
        <f>'7410 Kab. Buton Utara (2)'!D54</f>
        <v>Tertinggal</v>
      </c>
      <c r="G74" s="209">
        <f>'7410 Kab. Buton Utara'!E54</f>
        <v>4</v>
      </c>
      <c r="H74" s="211">
        <f>'7410 Kab. Buton Utara'!F54</f>
        <v>375</v>
      </c>
      <c r="I74" s="212">
        <f t="shared" si="8"/>
        <v>7.8409233471333582E-3</v>
      </c>
      <c r="J74" s="212">
        <f t="shared" si="9"/>
        <v>7.8409233471333584E-4</v>
      </c>
      <c r="K74" s="211">
        <f>'7410 Kab. Buton Utara'!G54</f>
        <v>83</v>
      </c>
      <c r="L74" s="212">
        <f t="shared" si="10"/>
        <v>1.0801665799062988E-2</v>
      </c>
      <c r="M74" s="212">
        <f t="shared" si="0"/>
        <v>5.4008328995314939E-3</v>
      </c>
      <c r="N74" s="213">
        <f>'7410 Kab. Buton Utara'!H54</f>
        <v>51.008271000000001</v>
      </c>
      <c r="O74" s="212">
        <f t="shared" si="1"/>
        <v>2.9262706348279047E-2</v>
      </c>
      <c r="P74" s="212">
        <f t="shared" si="2"/>
        <v>4.3894059522418573E-3</v>
      </c>
      <c r="Q74" s="213">
        <f>'7410 Kab. Buton Utara'!I54</f>
        <v>42.791474999999998</v>
      </c>
      <c r="R74" s="212">
        <f t="shared" si="3"/>
        <v>1.1822639156669789E-2</v>
      </c>
      <c r="S74" s="212">
        <f t="shared" si="4"/>
        <v>2.9556597891674473E-3</v>
      </c>
      <c r="T74" s="208">
        <f t="shared" si="11"/>
        <v>1.3529990975654134E-2</v>
      </c>
      <c r="U74" s="214">
        <f>FORMULASI!U74</f>
        <v>23380000</v>
      </c>
      <c r="V74" s="215">
        <f>FORMULASI!V74</f>
        <v>509173000</v>
      </c>
      <c r="W74" s="216">
        <f t="shared" si="12"/>
        <v>36000000</v>
      </c>
      <c r="X74" s="124">
        <f t="shared" si="13"/>
        <v>26700000</v>
      </c>
      <c r="Y74" s="125">
        <f t="shared" si="14"/>
        <v>194208000</v>
      </c>
      <c r="Z74" s="125">
        <f t="shared" si="15"/>
        <v>1387303.2000000002</v>
      </c>
      <c r="AA74" s="125">
        <v>0</v>
      </c>
      <c r="AB74" s="217">
        <f t="shared" si="16"/>
        <v>2569080</v>
      </c>
      <c r="AC74" s="217">
        <f t="shared" si="17"/>
        <v>12600000</v>
      </c>
      <c r="AD74" s="217">
        <v>49200000</v>
      </c>
      <c r="AE74" s="126">
        <f t="shared" si="18"/>
        <v>50917300</v>
      </c>
      <c r="AF74" s="126">
        <v>14700000</v>
      </c>
      <c r="AG74" s="218">
        <v>92000000</v>
      </c>
      <c r="AH74" s="219">
        <f t="shared" si="19"/>
        <v>28891316.800000012</v>
      </c>
      <c r="AI74" s="234"/>
      <c r="AJ74" s="251">
        <f t="shared" si="20"/>
        <v>5.6741651265876252</v>
      </c>
      <c r="AK74" s="252">
        <f t="shared" si="5"/>
        <v>256908000</v>
      </c>
      <c r="AL74" s="252">
        <f t="shared" si="6"/>
        <v>2569080</v>
      </c>
      <c r="AM74" s="253">
        <f t="shared" si="21"/>
        <v>509173000</v>
      </c>
      <c r="AN74" s="254">
        <f t="shared" si="7"/>
        <v>509173000</v>
      </c>
      <c r="AO74" s="253">
        <f t="shared" si="22"/>
        <v>0</v>
      </c>
      <c r="AW74" s="266"/>
      <c r="AZ74" s="266"/>
      <c r="BF74" s="266"/>
    </row>
    <row r="75" spans="2:58" s="69" customFormat="1" ht="30" x14ac:dyDescent="0.25">
      <c r="B75" s="91">
        <v>65</v>
      </c>
      <c r="C75" s="74" t="str">
        <f>FORMULASI!C75</f>
        <v>Kulisusu Utara</v>
      </c>
      <c r="D75" s="74" t="str">
        <f>FORMULASI!D75</f>
        <v>Labelete</v>
      </c>
      <c r="E75" s="75">
        <f>FORMULASI!E75</f>
        <v>485793000</v>
      </c>
      <c r="F75" s="74" t="str">
        <f>'7410 Kab. Buton Utara (2)'!D58</f>
        <v>Sangat Tertinggal</v>
      </c>
      <c r="G75" s="74">
        <f>'7410 Kab. Buton Utara'!E58</f>
        <v>8</v>
      </c>
      <c r="H75" s="112">
        <f>'7410 Kab. Buton Utara'!F58</f>
        <v>763</v>
      </c>
      <c r="I75" s="92">
        <f t="shared" si="8"/>
        <v>1.5953665370300674E-2</v>
      </c>
      <c r="J75" s="92">
        <f t="shared" si="9"/>
        <v>1.5953665370300675E-3</v>
      </c>
      <c r="K75" s="112">
        <f>'7410 Kab. Buton Utara'!G58</f>
        <v>335</v>
      </c>
      <c r="L75" s="92">
        <f t="shared" si="10"/>
        <v>4.3597084851639774E-2</v>
      </c>
      <c r="M75" s="92">
        <f t="shared" ref="M75:M88" si="25">L75*$I$94</f>
        <v>2.1798542425819887E-2</v>
      </c>
      <c r="N75" s="93">
        <f>'7410 Kab. Buton Utara'!H58</f>
        <v>3.414291</v>
      </c>
      <c r="O75" s="92">
        <f t="shared" ref="O75:O88" si="26">N75/$N$90</f>
        <v>1.958729299422284E-3</v>
      </c>
      <c r="P75" s="92">
        <f t="shared" ref="P75:P88" si="27">O75*$I$95</f>
        <v>2.9380939491334261E-4</v>
      </c>
      <c r="Q75" s="93">
        <f>'7410 Kab. Buton Utara'!I58</f>
        <v>63.869449000000003</v>
      </c>
      <c r="R75" s="92">
        <f t="shared" ref="R75:R88" si="28">Q75/$Q$90</f>
        <v>1.7646165472499468E-2</v>
      </c>
      <c r="S75" s="92">
        <f t="shared" ref="S75:S88" si="29">R75*$I$96</f>
        <v>4.4115413681248671E-3</v>
      </c>
      <c r="T75" s="91">
        <f t="shared" si="11"/>
        <v>2.8099259725888164E-2</v>
      </c>
      <c r="U75" s="149">
        <f>FORMULASI!U75</f>
        <v>22357600</v>
      </c>
      <c r="V75" s="94">
        <f>FORMULASI!V75</f>
        <v>508150600</v>
      </c>
      <c r="W75" s="124">
        <f t="shared" si="12"/>
        <v>36000000</v>
      </c>
      <c r="X75" s="124">
        <f t="shared" si="13"/>
        <v>26700000</v>
      </c>
      <c r="Y75" s="125">
        <f t="shared" si="14"/>
        <v>194208000</v>
      </c>
      <c r="Z75" s="125">
        <f t="shared" si="15"/>
        <v>1387303.2000000002</v>
      </c>
      <c r="AA75" s="125">
        <v>0</v>
      </c>
      <c r="AB75" s="125">
        <f t="shared" si="16"/>
        <v>2569080</v>
      </c>
      <c r="AC75" s="125">
        <f t="shared" si="17"/>
        <v>12600000</v>
      </c>
      <c r="AD75" s="125">
        <v>49200000</v>
      </c>
      <c r="AE75" s="126">
        <f t="shared" si="18"/>
        <v>50815060</v>
      </c>
      <c r="AF75" s="126">
        <v>14700000</v>
      </c>
      <c r="AG75" s="126">
        <v>92000000</v>
      </c>
      <c r="AH75" s="81">
        <f t="shared" si="19"/>
        <v>27971156.800000012</v>
      </c>
      <c r="AI75" s="233"/>
      <c r="AJ75" s="237">
        <f t="shared" si="20"/>
        <v>5.5045013820705933</v>
      </c>
      <c r="AK75" s="238">
        <f t="shared" ref="AK75:AK89" si="30">W75+X75+Y75</f>
        <v>256908000</v>
      </c>
      <c r="AL75" s="238">
        <f t="shared" ref="AL75:AL89" si="31">AA75+AB75</f>
        <v>2569080</v>
      </c>
      <c r="AM75" s="231">
        <f t="shared" si="21"/>
        <v>508150600</v>
      </c>
      <c r="AN75" s="158">
        <f t="shared" ref="AN75:AN88" si="32">V75</f>
        <v>508150600</v>
      </c>
      <c r="AO75" s="231">
        <f t="shared" si="22"/>
        <v>0</v>
      </c>
      <c r="AW75" s="162"/>
      <c r="AZ75" s="162"/>
      <c r="BF75" s="162"/>
    </row>
    <row r="76" spans="2:58" s="220" customFormat="1" x14ac:dyDescent="0.25">
      <c r="B76" s="208">
        <v>66</v>
      </c>
      <c r="C76" s="209" t="str">
        <f>FORMULASI!C76</f>
        <v>Kulisusu Utara</v>
      </c>
      <c r="D76" s="209" t="str">
        <f>FORMULASI!D76</f>
        <v>Wamboule</v>
      </c>
      <c r="E76" s="210">
        <f>FORMULASI!E76</f>
        <v>485793000</v>
      </c>
      <c r="F76" s="209" t="str">
        <f>'7410 Kab. Buton Utara (2)'!D72</f>
        <v>Tertinggal</v>
      </c>
      <c r="G76" s="209">
        <f>'7410 Kab. Buton Utara'!E72</f>
        <v>3</v>
      </c>
      <c r="H76" s="211">
        <f>'7410 Kab. Buton Utara'!F72</f>
        <v>1164</v>
      </c>
      <c r="I76" s="212">
        <f t="shared" ref="I76:I88" si="33">H76/$H$90</f>
        <v>2.4338226069501943E-2</v>
      </c>
      <c r="J76" s="212">
        <f t="shared" ref="J76:J88" si="34">I76*$I$93</f>
        <v>2.4338226069501945E-3</v>
      </c>
      <c r="K76" s="211">
        <f>'7410 Kab. Buton Utara'!G72</f>
        <v>45</v>
      </c>
      <c r="L76" s="212">
        <f t="shared" ref="L76:L88" si="35">K76/$K$90</f>
        <v>5.8563248308172826E-3</v>
      </c>
      <c r="M76" s="212">
        <f t="shared" si="25"/>
        <v>2.9281624154086413E-3</v>
      </c>
      <c r="N76" s="213">
        <f>'7410 Kab. Buton Utara'!H72</f>
        <v>3.025598</v>
      </c>
      <c r="O76" s="212">
        <f t="shared" si="26"/>
        <v>1.7357417545468339E-3</v>
      </c>
      <c r="P76" s="212">
        <f t="shared" si="27"/>
        <v>2.6036126318202508E-4</v>
      </c>
      <c r="Q76" s="213">
        <f>'7410 Kab. Buton Utara'!I72</f>
        <v>28.973583000000001</v>
      </c>
      <c r="R76" s="212">
        <f t="shared" si="28"/>
        <v>8.004964000068289E-3</v>
      </c>
      <c r="S76" s="212">
        <f t="shared" si="29"/>
        <v>2.0012410000170722E-3</v>
      </c>
      <c r="T76" s="208">
        <f t="shared" ref="T76:T88" si="36">J76+M76+P76+S76</f>
        <v>7.6235872855579334E-3</v>
      </c>
      <c r="U76" s="214">
        <f>FORMULASI!U76</f>
        <v>26554000</v>
      </c>
      <c r="V76" s="215">
        <f>FORMULASI!V76</f>
        <v>512347000</v>
      </c>
      <c r="W76" s="216">
        <f t="shared" ref="W76:W88" si="37">3000000*12</f>
        <v>36000000</v>
      </c>
      <c r="X76" s="124">
        <f t="shared" ref="X76:X88" si="38">2225000*12</f>
        <v>26700000</v>
      </c>
      <c r="Y76" s="125">
        <f t="shared" ref="Y76:Y88" si="39">((2023000*6)+(2023000*2))*12</f>
        <v>194208000</v>
      </c>
      <c r="Z76" s="125">
        <f t="shared" ref="Z76:Z88" si="40">((3000000*0.54%)+(2225000*0.54%)+((2023000*0.54%)*8))*12</f>
        <v>1387303.2000000002</v>
      </c>
      <c r="AA76" s="125">
        <v>0</v>
      </c>
      <c r="AB76" s="217">
        <f t="shared" ref="AB76:AB88" si="41">(W76+X76+Y76)*1%</f>
        <v>2569080</v>
      </c>
      <c r="AC76" s="217">
        <f t="shared" ref="AC76:AC88" si="42">((150000*1)+(100000*9))*12</f>
        <v>12600000</v>
      </c>
      <c r="AD76" s="217">
        <v>49200000</v>
      </c>
      <c r="AE76" s="126">
        <f t="shared" ref="AE76:AE88" si="43">V76*10%</f>
        <v>51234700</v>
      </c>
      <c r="AF76" s="126">
        <v>14700000</v>
      </c>
      <c r="AG76" s="218">
        <v>92000000</v>
      </c>
      <c r="AH76" s="219">
        <f t="shared" ref="AH76:AH88" si="44">V76-(W76+X76+Y76+AA76+AB76+AE76+AF76+AG76+AC76+AD76+Z76)</f>
        <v>31747916.800000012</v>
      </c>
      <c r="AI76" s="234"/>
      <c r="AJ76" s="251">
        <f t="shared" ref="AJ76:AJ88" si="45">(AH76/AN76)*100</f>
        <v>6.1965653746386744</v>
      </c>
      <c r="AK76" s="252">
        <f t="shared" si="30"/>
        <v>256908000</v>
      </c>
      <c r="AL76" s="252">
        <f t="shared" si="31"/>
        <v>2569080</v>
      </c>
      <c r="AM76" s="253">
        <f t="shared" ref="AM76:AM88" si="46">W76+X76+Y76+Z76+AA76+AB76+AC76+AD76+AE76+AF76+AG76+AH76</f>
        <v>512347000</v>
      </c>
      <c r="AN76" s="254">
        <f t="shared" si="32"/>
        <v>512347000</v>
      </c>
      <c r="AO76" s="253">
        <f t="shared" ref="AO76:AO88" si="47">AM76-AN76</f>
        <v>0</v>
      </c>
      <c r="AW76" s="266"/>
      <c r="AZ76" s="266"/>
      <c r="BF76" s="266"/>
    </row>
    <row r="77" spans="2:58" s="69" customFormat="1" x14ac:dyDescent="0.25">
      <c r="B77" s="91">
        <v>67</v>
      </c>
      <c r="C77" s="74" t="str">
        <f>FORMULASI!C77</f>
        <v>Kulisusu Utara</v>
      </c>
      <c r="D77" s="74" t="str">
        <f>FORMULASI!D77</f>
        <v>Wowonga Jaya</v>
      </c>
      <c r="E77" s="75">
        <f>FORMULASI!E77</f>
        <v>485793000</v>
      </c>
      <c r="F77" s="74" t="str">
        <f>'7410 Kab. Buton Utara (2)'!D74</f>
        <v>Tertinggal</v>
      </c>
      <c r="G77" s="74">
        <f>'7410 Kab. Buton Utara'!E74</f>
        <v>3</v>
      </c>
      <c r="H77" s="112">
        <f>'7410 Kab. Buton Utara'!F74</f>
        <v>421</v>
      </c>
      <c r="I77" s="92">
        <f t="shared" si="33"/>
        <v>8.8027432777150506E-3</v>
      </c>
      <c r="J77" s="92">
        <f t="shared" si="34"/>
        <v>8.8027432777150515E-4</v>
      </c>
      <c r="K77" s="112">
        <f>'7410 Kab. Buton Utara'!G74</f>
        <v>41</v>
      </c>
      <c r="L77" s="92">
        <f t="shared" si="35"/>
        <v>5.3357626236335241E-3</v>
      </c>
      <c r="M77" s="92">
        <f t="shared" si="25"/>
        <v>2.6678813118167621E-3</v>
      </c>
      <c r="N77" s="93">
        <f>'7410 Kab. Buton Utara'!H74</f>
        <v>3.6020660000000002</v>
      </c>
      <c r="O77" s="92">
        <f t="shared" si="26"/>
        <v>2.0664530974813891E-3</v>
      </c>
      <c r="P77" s="92">
        <f t="shared" si="27"/>
        <v>3.0996796462220836E-4</v>
      </c>
      <c r="Q77" s="93">
        <f>'7410 Kab. Buton Utara'!I74</f>
        <v>41.880684000000002</v>
      </c>
      <c r="R77" s="92">
        <f t="shared" si="28"/>
        <v>1.1571001340021909E-2</v>
      </c>
      <c r="S77" s="92">
        <f t="shared" si="29"/>
        <v>2.8927503350054773E-3</v>
      </c>
      <c r="T77" s="91">
        <f t="shared" si="36"/>
        <v>6.7508739392159525E-3</v>
      </c>
      <c r="U77" s="149">
        <f>FORMULASI!U77</f>
        <v>28976000</v>
      </c>
      <c r="V77" s="94">
        <f>FORMULASI!V77</f>
        <v>514769000</v>
      </c>
      <c r="W77" s="124">
        <f t="shared" si="37"/>
        <v>36000000</v>
      </c>
      <c r="X77" s="124">
        <f t="shared" si="38"/>
        <v>26700000</v>
      </c>
      <c r="Y77" s="125">
        <f t="shared" si="39"/>
        <v>194208000</v>
      </c>
      <c r="Z77" s="125">
        <f t="shared" si="40"/>
        <v>1387303.2000000002</v>
      </c>
      <c r="AA77" s="125">
        <v>0</v>
      </c>
      <c r="AB77" s="125">
        <f t="shared" si="41"/>
        <v>2569080</v>
      </c>
      <c r="AC77" s="125">
        <f t="shared" si="42"/>
        <v>12600000</v>
      </c>
      <c r="AD77" s="125">
        <v>49200000</v>
      </c>
      <c r="AE77" s="126">
        <f t="shared" si="43"/>
        <v>51476900</v>
      </c>
      <c r="AF77" s="126">
        <v>14700000</v>
      </c>
      <c r="AG77" s="126">
        <v>92000000</v>
      </c>
      <c r="AH77" s="81">
        <f t="shared" si="44"/>
        <v>33927716.800000012</v>
      </c>
      <c r="AI77" s="233"/>
      <c r="AJ77" s="237">
        <f t="shared" si="45"/>
        <v>6.5908624645229246</v>
      </c>
      <c r="AK77" s="238">
        <f t="shared" si="30"/>
        <v>256908000</v>
      </c>
      <c r="AL77" s="238">
        <f t="shared" si="31"/>
        <v>2569080</v>
      </c>
      <c r="AM77" s="231">
        <f t="shared" si="46"/>
        <v>514769000</v>
      </c>
      <c r="AN77" s="158">
        <f t="shared" si="32"/>
        <v>514769000</v>
      </c>
      <c r="AO77" s="231">
        <f t="shared" si="47"/>
        <v>0</v>
      </c>
      <c r="AW77" s="162"/>
      <c r="AZ77" s="162"/>
      <c r="BF77" s="162"/>
    </row>
    <row r="78" spans="2:58" s="220" customFormat="1" ht="30" x14ac:dyDescent="0.25">
      <c r="B78" s="208">
        <v>68</v>
      </c>
      <c r="C78" s="209" t="str">
        <f>FORMULASI!C78</f>
        <v>Wakorumba Utara</v>
      </c>
      <c r="D78" s="209" t="str">
        <f>FORMULASI!D78</f>
        <v>Lasiwa</v>
      </c>
      <c r="E78" s="210">
        <f>FORMULASI!E78</f>
        <v>485793000</v>
      </c>
      <c r="F78" s="209" t="str">
        <f>'7410 Kab. Buton Utara (2)'!D4</f>
        <v>Tertinggal</v>
      </c>
      <c r="G78" s="209">
        <f>'7410 Kab. Buton Utara'!E4</f>
        <v>5</v>
      </c>
      <c r="H78" s="211">
        <f>'7410 Kab. Buton Utara'!F4</f>
        <v>336</v>
      </c>
      <c r="I78" s="212">
        <f t="shared" si="33"/>
        <v>7.0254673190314892E-3</v>
      </c>
      <c r="J78" s="212">
        <f t="shared" si="34"/>
        <v>7.0254673190314895E-4</v>
      </c>
      <c r="K78" s="211">
        <f>'7410 Kab. Buton Utara'!G4</f>
        <v>105</v>
      </c>
      <c r="L78" s="212">
        <f t="shared" si="35"/>
        <v>1.3664757938573659E-2</v>
      </c>
      <c r="M78" s="212">
        <f t="shared" si="25"/>
        <v>6.8323789692868297E-3</v>
      </c>
      <c r="N78" s="213">
        <f>'7410 Kab. Buton Utara'!H4</f>
        <v>7.2661350000000002</v>
      </c>
      <c r="O78" s="212">
        <f t="shared" si="26"/>
        <v>4.1684764181078122E-3</v>
      </c>
      <c r="P78" s="212">
        <f t="shared" si="27"/>
        <v>6.2527146271617185E-4</v>
      </c>
      <c r="Q78" s="213">
        <f>'7410 Kab. Buton Utara'!I4</f>
        <v>55.652802000000001</v>
      </c>
      <c r="R78" s="212">
        <f t="shared" si="28"/>
        <v>1.5376029830792018E-2</v>
      </c>
      <c r="S78" s="212">
        <f t="shared" si="29"/>
        <v>3.8440074576980045E-3</v>
      </c>
      <c r="T78" s="208">
        <f t="shared" si="36"/>
        <v>1.2004204621604155E-2</v>
      </c>
      <c r="U78" s="214">
        <f>FORMULASI!U78</f>
        <v>59444000</v>
      </c>
      <c r="V78" s="215">
        <f>FORMULASI!V78</f>
        <v>545237000</v>
      </c>
      <c r="W78" s="216">
        <f t="shared" si="37"/>
        <v>36000000</v>
      </c>
      <c r="X78" s="124">
        <f t="shared" si="38"/>
        <v>26700000</v>
      </c>
      <c r="Y78" s="125">
        <f t="shared" si="39"/>
        <v>194208000</v>
      </c>
      <c r="Z78" s="125">
        <f t="shared" si="40"/>
        <v>1387303.2000000002</v>
      </c>
      <c r="AA78" s="125">
        <v>0</v>
      </c>
      <c r="AB78" s="217">
        <f t="shared" si="41"/>
        <v>2569080</v>
      </c>
      <c r="AC78" s="217">
        <f t="shared" si="42"/>
        <v>12600000</v>
      </c>
      <c r="AD78" s="217">
        <v>49200000</v>
      </c>
      <c r="AE78" s="126">
        <f t="shared" si="43"/>
        <v>54523700</v>
      </c>
      <c r="AF78" s="126">
        <v>14700000</v>
      </c>
      <c r="AG78" s="218">
        <v>92000000</v>
      </c>
      <c r="AH78" s="219">
        <f t="shared" si="44"/>
        <v>61348916.800000012</v>
      </c>
      <c r="AI78" s="234"/>
      <c r="AJ78" s="251">
        <f t="shared" si="45"/>
        <v>11.251789001846905</v>
      </c>
      <c r="AK78" s="252">
        <f t="shared" si="30"/>
        <v>256908000</v>
      </c>
      <c r="AL78" s="252">
        <f t="shared" si="31"/>
        <v>2569080</v>
      </c>
      <c r="AM78" s="253">
        <f t="shared" si="46"/>
        <v>545237000</v>
      </c>
      <c r="AN78" s="254">
        <f t="shared" si="32"/>
        <v>545237000</v>
      </c>
      <c r="AO78" s="253">
        <f t="shared" si="47"/>
        <v>0</v>
      </c>
      <c r="AW78" s="266"/>
      <c r="AZ78" s="266"/>
      <c r="BF78" s="266"/>
    </row>
    <row r="79" spans="2:58" s="69" customFormat="1" ht="30" x14ac:dyDescent="0.25">
      <c r="B79" s="91">
        <v>69</v>
      </c>
      <c r="C79" s="74" t="str">
        <f>FORMULASI!C79</f>
        <v>Wakorumba Utara</v>
      </c>
      <c r="D79" s="74" t="str">
        <f>FORMULASI!D79</f>
        <v>Laeya</v>
      </c>
      <c r="E79" s="75">
        <f>FORMULASI!E79</f>
        <v>485793000</v>
      </c>
      <c r="F79" s="74" t="str">
        <f>'7410 Kab. Buton Utara (2)'!D19</f>
        <v>Sangat Tertinggal</v>
      </c>
      <c r="G79" s="74">
        <f>'7410 Kab. Buton Utara'!E19</f>
        <v>3</v>
      </c>
      <c r="H79" s="112">
        <f>'7410 Kab. Buton Utara'!F19</f>
        <v>287</v>
      </c>
      <c r="I79" s="92">
        <f t="shared" si="33"/>
        <v>6.0009200016727304E-3</v>
      </c>
      <c r="J79" s="92">
        <f t="shared" si="34"/>
        <v>6.0009200016727308E-4</v>
      </c>
      <c r="K79" s="112">
        <f>'7410 Kab. Buton Utara'!G19</f>
        <v>62</v>
      </c>
      <c r="L79" s="92">
        <f t="shared" si="35"/>
        <v>8.068714211348256E-3</v>
      </c>
      <c r="M79" s="92">
        <f t="shared" si="25"/>
        <v>4.034357105674128E-3</v>
      </c>
      <c r="N79" s="93">
        <f>'7410 Kab. Buton Utara'!H19</f>
        <v>3.519355</v>
      </c>
      <c r="O79" s="92">
        <f t="shared" si="26"/>
        <v>2.019002994638803E-3</v>
      </c>
      <c r="P79" s="92">
        <f t="shared" si="27"/>
        <v>3.0285044919582042E-4</v>
      </c>
      <c r="Q79" s="93">
        <f>'7410 Kab. Buton Utara'!I19</f>
        <v>38.816724999999998</v>
      </c>
      <c r="R79" s="92">
        <f t="shared" si="28"/>
        <v>1.0724475679295541E-2</v>
      </c>
      <c r="S79" s="92">
        <f t="shared" si="29"/>
        <v>2.6811189198238852E-3</v>
      </c>
      <c r="T79" s="91">
        <f t="shared" si="36"/>
        <v>7.6184184748611071E-3</v>
      </c>
      <c r="U79" s="149">
        <f>FORMULASI!U79</f>
        <v>43323000</v>
      </c>
      <c r="V79" s="94">
        <f>FORMULASI!V79</f>
        <v>529116000</v>
      </c>
      <c r="W79" s="124">
        <f t="shared" si="37"/>
        <v>36000000</v>
      </c>
      <c r="X79" s="124">
        <f t="shared" si="38"/>
        <v>26700000</v>
      </c>
      <c r="Y79" s="125">
        <f t="shared" si="39"/>
        <v>194208000</v>
      </c>
      <c r="Z79" s="125">
        <f t="shared" si="40"/>
        <v>1387303.2000000002</v>
      </c>
      <c r="AA79" s="125">
        <v>0</v>
      </c>
      <c r="AB79" s="125">
        <f t="shared" si="41"/>
        <v>2569080</v>
      </c>
      <c r="AC79" s="125">
        <f t="shared" si="42"/>
        <v>12600000</v>
      </c>
      <c r="AD79" s="125">
        <v>49200000</v>
      </c>
      <c r="AE79" s="126">
        <f t="shared" si="43"/>
        <v>52911600</v>
      </c>
      <c r="AF79" s="126">
        <v>14700000</v>
      </c>
      <c r="AG79" s="126">
        <v>92000000</v>
      </c>
      <c r="AH79" s="81">
        <f t="shared" si="44"/>
        <v>46840016.800000012</v>
      </c>
      <c r="AI79" s="233"/>
      <c r="AJ79" s="237">
        <f t="shared" si="45"/>
        <v>8.8525043279734525</v>
      </c>
      <c r="AK79" s="238">
        <f t="shared" si="30"/>
        <v>256908000</v>
      </c>
      <c r="AL79" s="238">
        <f t="shared" si="31"/>
        <v>2569080</v>
      </c>
      <c r="AM79" s="231">
        <f t="shared" si="46"/>
        <v>529116000</v>
      </c>
      <c r="AN79" s="158">
        <f t="shared" si="32"/>
        <v>529116000</v>
      </c>
      <c r="AO79" s="231">
        <f t="shared" si="47"/>
        <v>0</v>
      </c>
      <c r="AW79" s="162"/>
      <c r="AZ79" s="162"/>
      <c r="BF79" s="162"/>
    </row>
    <row r="80" spans="2:58" s="220" customFormat="1" ht="30" x14ac:dyDescent="0.25">
      <c r="B80" s="208">
        <v>70</v>
      </c>
      <c r="C80" s="209" t="str">
        <f>FORMULASI!C80</f>
        <v>Wakorumba Utara</v>
      </c>
      <c r="D80" s="209" t="str">
        <f>FORMULASI!D80</f>
        <v>Matalagi</v>
      </c>
      <c r="E80" s="210">
        <f>FORMULASI!E80</f>
        <v>485793000</v>
      </c>
      <c r="F80" s="209" t="str">
        <f>'7410 Kab. Buton Utara (2)'!D31</f>
        <v>Tertinggal</v>
      </c>
      <c r="G80" s="209">
        <f>'7410 Kab. Buton Utara'!E31</f>
        <v>5</v>
      </c>
      <c r="H80" s="211">
        <f>'7410 Kab. Buton Utara'!F31</f>
        <v>726</v>
      </c>
      <c r="I80" s="212">
        <f t="shared" si="33"/>
        <v>1.5180027600050182E-2</v>
      </c>
      <c r="J80" s="212">
        <f t="shared" si="34"/>
        <v>1.5180027600050182E-3</v>
      </c>
      <c r="K80" s="211">
        <f>'7410 Kab. Buton Utara'!G31</f>
        <v>129</v>
      </c>
      <c r="L80" s="212">
        <f t="shared" si="35"/>
        <v>1.678813118167621E-2</v>
      </c>
      <c r="M80" s="212">
        <f t="shared" si="25"/>
        <v>8.394065590838105E-3</v>
      </c>
      <c r="N80" s="213">
        <f>'7410 Kab. Buton Utara'!H31</f>
        <v>4.0690359999999997</v>
      </c>
      <c r="O80" s="212">
        <f t="shared" si="26"/>
        <v>2.3343470236145813E-3</v>
      </c>
      <c r="P80" s="212">
        <f t="shared" si="27"/>
        <v>3.5015205354218718E-4</v>
      </c>
      <c r="Q80" s="213">
        <f>'7410 Kab. Buton Utara'!I31</f>
        <v>33.317782000000001</v>
      </c>
      <c r="R80" s="212">
        <f t="shared" si="28"/>
        <v>9.2052006640712426E-3</v>
      </c>
      <c r="S80" s="212">
        <f t="shared" si="29"/>
        <v>2.3013001660178107E-3</v>
      </c>
      <c r="T80" s="208">
        <f t="shared" si="36"/>
        <v>1.2563520570403122E-2</v>
      </c>
      <c r="U80" s="214">
        <f>FORMULASI!U80</f>
        <v>39389000</v>
      </c>
      <c r="V80" s="215">
        <f>FORMULASI!V80</f>
        <v>525182000</v>
      </c>
      <c r="W80" s="216">
        <f t="shared" si="37"/>
        <v>36000000</v>
      </c>
      <c r="X80" s="124">
        <f t="shared" si="38"/>
        <v>26700000</v>
      </c>
      <c r="Y80" s="125">
        <f t="shared" si="39"/>
        <v>194208000</v>
      </c>
      <c r="Z80" s="125">
        <f t="shared" si="40"/>
        <v>1387303.2000000002</v>
      </c>
      <c r="AA80" s="125">
        <v>0</v>
      </c>
      <c r="AB80" s="217">
        <f t="shared" si="41"/>
        <v>2569080</v>
      </c>
      <c r="AC80" s="217">
        <f t="shared" si="42"/>
        <v>12600000</v>
      </c>
      <c r="AD80" s="217">
        <v>49200000</v>
      </c>
      <c r="AE80" s="126">
        <f t="shared" si="43"/>
        <v>52518200</v>
      </c>
      <c r="AF80" s="126">
        <v>14700000</v>
      </c>
      <c r="AG80" s="218">
        <v>92000000</v>
      </c>
      <c r="AH80" s="219">
        <f t="shared" si="44"/>
        <v>43299416.800000012</v>
      </c>
      <c r="AI80" s="234"/>
      <c r="AJ80" s="251">
        <f t="shared" si="45"/>
        <v>8.2446498166349969</v>
      </c>
      <c r="AK80" s="252">
        <f t="shared" si="30"/>
        <v>256908000</v>
      </c>
      <c r="AL80" s="252">
        <f t="shared" si="31"/>
        <v>2569080</v>
      </c>
      <c r="AM80" s="253">
        <f t="shared" si="46"/>
        <v>525182000</v>
      </c>
      <c r="AN80" s="254">
        <f t="shared" si="32"/>
        <v>525182000</v>
      </c>
      <c r="AO80" s="253">
        <f t="shared" si="47"/>
        <v>0</v>
      </c>
      <c r="AW80" s="266"/>
      <c r="AZ80" s="266"/>
      <c r="BF80" s="266"/>
    </row>
    <row r="81" spans="1:58" s="69" customFormat="1" ht="30" x14ac:dyDescent="0.25">
      <c r="B81" s="91">
        <v>71</v>
      </c>
      <c r="C81" s="74" t="str">
        <f>FORMULASI!C81</f>
        <v>Wakorumba Utara</v>
      </c>
      <c r="D81" s="74" t="str">
        <f>FORMULASI!D81</f>
        <v>Wantulasi</v>
      </c>
      <c r="E81" s="75">
        <f>FORMULASI!E81</f>
        <v>485793000</v>
      </c>
      <c r="F81" s="74" t="str">
        <f>'7410 Kab. Buton Utara (2)'!D32</f>
        <v>Tertinggal</v>
      </c>
      <c r="G81" s="74">
        <f>'7410 Kab. Buton Utara'!E32</f>
        <v>6</v>
      </c>
      <c r="H81" s="112">
        <f>'7410 Kab. Buton Utara'!F32</f>
        <v>587</v>
      </c>
      <c r="I81" s="92">
        <f t="shared" si="33"/>
        <v>1.2273658679379417E-2</v>
      </c>
      <c r="J81" s="92">
        <f t="shared" si="34"/>
        <v>1.2273658679379418E-3</v>
      </c>
      <c r="K81" s="112">
        <f>'7410 Kab. Buton Utara'!G32</f>
        <v>170</v>
      </c>
      <c r="L81" s="92">
        <f t="shared" si="35"/>
        <v>2.2123893805309734E-2</v>
      </c>
      <c r="M81" s="92">
        <f t="shared" si="25"/>
        <v>1.1061946902654867E-2</v>
      </c>
      <c r="N81" s="93">
        <f>'7410 Kab. Buton Utara'!H32</f>
        <v>18.136274</v>
      </c>
      <c r="O81" s="92">
        <f t="shared" si="26"/>
        <v>1.0404517736230037E-2</v>
      </c>
      <c r="P81" s="92">
        <f t="shared" si="27"/>
        <v>1.5606776604345056E-3</v>
      </c>
      <c r="Q81" s="93">
        <f>'7410 Kab. Buton Utara'!I32</f>
        <v>35.636426999999998</v>
      </c>
      <c r="R81" s="92">
        <f t="shared" si="28"/>
        <v>9.8458073075070335E-3</v>
      </c>
      <c r="S81" s="92">
        <f t="shared" si="29"/>
        <v>2.4614518268767584E-3</v>
      </c>
      <c r="T81" s="91">
        <f t="shared" si="36"/>
        <v>1.6311442257904072E-2</v>
      </c>
      <c r="U81" s="149">
        <f>FORMULASI!U81</f>
        <v>40504000</v>
      </c>
      <c r="V81" s="94">
        <f>FORMULASI!V81</f>
        <v>526297000</v>
      </c>
      <c r="W81" s="124">
        <f t="shared" si="37"/>
        <v>36000000</v>
      </c>
      <c r="X81" s="124">
        <f t="shared" si="38"/>
        <v>26700000</v>
      </c>
      <c r="Y81" s="125">
        <f t="shared" si="39"/>
        <v>194208000</v>
      </c>
      <c r="Z81" s="125">
        <f t="shared" si="40"/>
        <v>1387303.2000000002</v>
      </c>
      <c r="AA81" s="125">
        <v>0</v>
      </c>
      <c r="AB81" s="125">
        <f t="shared" si="41"/>
        <v>2569080</v>
      </c>
      <c r="AC81" s="125">
        <f t="shared" si="42"/>
        <v>12600000</v>
      </c>
      <c r="AD81" s="125">
        <v>49200000</v>
      </c>
      <c r="AE81" s="126">
        <f t="shared" si="43"/>
        <v>52629700</v>
      </c>
      <c r="AF81" s="126">
        <v>14700000</v>
      </c>
      <c r="AG81" s="126">
        <v>92000000</v>
      </c>
      <c r="AH81" s="81">
        <f t="shared" si="44"/>
        <v>44302916.800000012</v>
      </c>
      <c r="AI81" s="233"/>
      <c r="AJ81" s="237">
        <f t="shared" si="45"/>
        <v>8.4178547094131275</v>
      </c>
      <c r="AK81" s="238">
        <f t="shared" si="30"/>
        <v>256908000</v>
      </c>
      <c r="AL81" s="238">
        <f t="shared" si="31"/>
        <v>2569080</v>
      </c>
      <c r="AM81" s="231">
        <f t="shared" si="46"/>
        <v>526297000</v>
      </c>
      <c r="AN81" s="158">
        <f t="shared" si="32"/>
        <v>526297000</v>
      </c>
      <c r="AO81" s="231">
        <f t="shared" si="47"/>
        <v>0</v>
      </c>
      <c r="AW81" s="162"/>
      <c r="AZ81" s="162"/>
      <c r="BF81" s="162"/>
    </row>
    <row r="82" spans="1:58" s="220" customFormat="1" ht="30" x14ac:dyDescent="0.25">
      <c r="B82" s="208">
        <v>72</v>
      </c>
      <c r="C82" s="209" t="str">
        <f>FORMULASI!C82</f>
        <v>Wakorumba Utara</v>
      </c>
      <c r="D82" s="209" t="str">
        <f>FORMULASI!D82</f>
        <v>Labuan Bajo</v>
      </c>
      <c r="E82" s="210">
        <f>FORMULASI!E82</f>
        <v>485793000</v>
      </c>
      <c r="F82" s="209" t="str">
        <f>'7410 Kab. Buton Utara (2)'!D47</f>
        <v>Tertinggal</v>
      </c>
      <c r="G82" s="209">
        <f>'7410 Kab. Buton Utara'!E47</f>
        <v>6</v>
      </c>
      <c r="H82" s="211">
        <f>'7410 Kab. Buton Utara'!F47</f>
        <v>499</v>
      </c>
      <c r="I82" s="212">
        <f t="shared" si="33"/>
        <v>1.0433655333918788E-2</v>
      </c>
      <c r="J82" s="212">
        <f t="shared" si="34"/>
        <v>1.0433655333918789E-3</v>
      </c>
      <c r="K82" s="211">
        <f>'7410 Kab. Buton Utara'!G47</f>
        <v>158</v>
      </c>
      <c r="L82" s="212">
        <f t="shared" si="35"/>
        <v>2.0562207183758459E-2</v>
      </c>
      <c r="M82" s="212">
        <f t="shared" si="25"/>
        <v>1.0281103591879229E-2</v>
      </c>
      <c r="N82" s="213">
        <f>'7410 Kab. Buton Utara'!H47</f>
        <v>15.166459</v>
      </c>
      <c r="O82" s="212">
        <f t="shared" si="26"/>
        <v>8.7007778809090365E-3</v>
      </c>
      <c r="P82" s="212">
        <f t="shared" si="27"/>
        <v>1.3051166821363555E-3</v>
      </c>
      <c r="Q82" s="213">
        <f>'7410 Kab. Buton Utara'!I47</f>
        <v>60.870412999999999</v>
      </c>
      <c r="R82" s="212">
        <f t="shared" si="28"/>
        <v>1.6817577057497125E-2</v>
      </c>
      <c r="S82" s="212">
        <f t="shared" si="29"/>
        <v>4.2043942643742813E-3</v>
      </c>
      <c r="T82" s="208">
        <f t="shared" si="36"/>
        <v>1.6833980071781746E-2</v>
      </c>
      <c r="U82" s="214">
        <f>FORMULASI!U82</f>
        <v>68482000</v>
      </c>
      <c r="V82" s="215">
        <f>FORMULASI!V82</f>
        <v>554275000</v>
      </c>
      <c r="W82" s="216">
        <f t="shared" si="37"/>
        <v>36000000</v>
      </c>
      <c r="X82" s="124">
        <f t="shared" si="38"/>
        <v>26700000</v>
      </c>
      <c r="Y82" s="125">
        <f t="shared" si="39"/>
        <v>194208000</v>
      </c>
      <c r="Z82" s="125">
        <f t="shared" si="40"/>
        <v>1387303.2000000002</v>
      </c>
      <c r="AA82" s="125">
        <v>0</v>
      </c>
      <c r="AB82" s="217">
        <f t="shared" si="41"/>
        <v>2569080</v>
      </c>
      <c r="AC82" s="217">
        <f t="shared" si="42"/>
        <v>12600000</v>
      </c>
      <c r="AD82" s="217">
        <v>49200000</v>
      </c>
      <c r="AE82" s="126">
        <f t="shared" si="43"/>
        <v>55427500</v>
      </c>
      <c r="AF82" s="126">
        <v>14700000</v>
      </c>
      <c r="AG82" s="218">
        <v>92000000</v>
      </c>
      <c r="AH82" s="219">
        <f t="shared" si="44"/>
        <v>69483116.800000012</v>
      </c>
      <c r="AI82" s="234"/>
      <c r="AJ82" s="251">
        <f t="shared" si="45"/>
        <v>12.535856172477564</v>
      </c>
      <c r="AK82" s="252">
        <f t="shared" si="30"/>
        <v>256908000</v>
      </c>
      <c r="AL82" s="252">
        <f t="shared" si="31"/>
        <v>2569080</v>
      </c>
      <c r="AM82" s="253">
        <f t="shared" si="46"/>
        <v>554275000</v>
      </c>
      <c r="AN82" s="254">
        <f t="shared" si="32"/>
        <v>554275000</v>
      </c>
      <c r="AO82" s="253">
        <f t="shared" si="47"/>
        <v>0</v>
      </c>
      <c r="AW82" s="266"/>
      <c r="AZ82" s="266"/>
      <c r="BF82" s="266"/>
    </row>
    <row r="83" spans="1:58" s="69" customFormat="1" ht="30" x14ac:dyDescent="0.25">
      <c r="B83" s="91">
        <v>73</v>
      </c>
      <c r="C83" s="74" t="str">
        <f>FORMULASI!C83</f>
        <v>Wakorumba Utara</v>
      </c>
      <c r="D83" s="74" t="str">
        <f>FORMULASI!D83</f>
        <v>Labaraga</v>
      </c>
      <c r="E83" s="75">
        <f>FORMULASI!E83</f>
        <v>485793000</v>
      </c>
      <c r="F83" s="74" t="str">
        <f>'7410 Kab. Buton Utara (2)'!D48</f>
        <v>Tertinggal</v>
      </c>
      <c r="G83" s="74">
        <f>'7410 Kab. Buton Utara'!E48</f>
        <v>4</v>
      </c>
      <c r="H83" s="112">
        <f>'7410 Kab. Buton Utara'!F48</f>
        <v>497</v>
      </c>
      <c r="I83" s="92">
        <f t="shared" si="33"/>
        <v>1.039183707606741E-2</v>
      </c>
      <c r="J83" s="92">
        <f t="shared" si="34"/>
        <v>1.0391837076067412E-3</v>
      </c>
      <c r="K83" s="112">
        <f>'7410 Kab. Buton Utara'!G48</f>
        <v>94</v>
      </c>
      <c r="L83" s="92">
        <f t="shared" si="35"/>
        <v>1.2233211868818324E-2</v>
      </c>
      <c r="M83" s="92">
        <f t="shared" si="25"/>
        <v>6.1166059344091618E-3</v>
      </c>
      <c r="N83" s="93">
        <f>'7410 Kab. Buton Utara'!H48</f>
        <v>6.8011030000000003</v>
      </c>
      <c r="O83" s="92">
        <f t="shared" si="26"/>
        <v>3.9016942945076434E-3</v>
      </c>
      <c r="P83" s="92">
        <f t="shared" si="27"/>
        <v>5.852541441761465E-4</v>
      </c>
      <c r="Q83" s="93">
        <f>'7410 Kab. Buton Utara'!I48</f>
        <v>36.001550999999999</v>
      </c>
      <c r="R83" s="92">
        <f t="shared" si="28"/>
        <v>9.9466855618658735E-3</v>
      </c>
      <c r="S83" s="92">
        <f t="shared" si="29"/>
        <v>2.4866713904664684E-3</v>
      </c>
      <c r="T83" s="91">
        <f t="shared" si="36"/>
        <v>1.0227715176658518E-2</v>
      </c>
      <c r="U83" s="149">
        <f>FORMULASI!U83</f>
        <v>36788000</v>
      </c>
      <c r="V83" s="94">
        <f>FORMULASI!V83</f>
        <v>522581000</v>
      </c>
      <c r="W83" s="124">
        <f t="shared" si="37"/>
        <v>36000000</v>
      </c>
      <c r="X83" s="124">
        <f t="shared" si="38"/>
        <v>26700000</v>
      </c>
      <c r="Y83" s="125">
        <f t="shared" si="39"/>
        <v>194208000</v>
      </c>
      <c r="Z83" s="125">
        <f t="shared" si="40"/>
        <v>1387303.2000000002</v>
      </c>
      <c r="AA83" s="125">
        <v>0</v>
      </c>
      <c r="AB83" s="125">
        <f t="shared" si="41"/>
        <v>2569080</v>
      </c>
      <c r="AC83" s="125">
        <f t="shared" si="42"/>
        <v>12600000</v>
      </c>
      <c r="AD83" s="125">
        <v>49200000</v>
      </c>
      <c r="AE83" s="126">
        <f t="shared" si="43"/>
        <v>52258100</v>
      </c>
      <c r="AF83" s="126">
        <v>14700000</v>
      </c>
      <c r="AG83" s="126">
        <v>92000000</v>
      </c>
      <c r="AH83" s="81">
        <f t="shared" si="44"/>
        <v>40958516.800000012</v>
      </c>
      <c r="AI83" s="233"/>
      <c r="AJ83" s="237">
        <f t="shared" si="45"/>
        <v>7.8377355472166066</v>
      </c>
      <c r="AK83" s="238">
        <f t="shared" si="30"/>
        <v>256908000</v>
      </c>
      <c r="AL83" s="238">
        <f t="shared" si="31"/>
        <v>2569080</v>
      </c>
      <c r="AM83" s="231">
        <f t="shared" si="46"/>
        <v>522581000</v>
      </c>
      <c r="AN83" s="158">
        <f t="shared" si="32"/>
        <v>522581000</v>
      </c>
      <c r="AO83" s="231">
        <f t="shared" si="47"/>
        <v>0</v>
      </c>
      <c r="AW83" s="162"/>
      <c r="AZ83" s="162"/>
      <c r="BF83" s="162"/>
    </row>
    <row r="84" spans="1:58" s="220" customFormat="1" ht="30" x14ac:dyDescent="0.25">
      <c r="B84" s="208">
        <v>74</v>
      </c>
      <c r="C84" s="209" t="str">
        <f>FORMULASI!C84</f>
        <v>Wakorumba Utara</v>
      </c>
      <c r="D84" s="209" t="str">
        <f>FORMULASI!D84</f>
        <v>Wamorapa</v>
      </c>
      <c r="E84" s="210">
        <f>FORMULASI!E84</f>
        <v>485793000</v>
      </c>
      <c r="F84" s="209" t="str">
        <f>'7410 Kab. Buton Utara (2)'!D59</f>
        <v>Tertinggal</v>
      </c>
      <c r="G84" s="209">
        <f>'7410 Kab. Buton Utara'!E59</f>
        <v>4</v>
      </c>
      <c r="H84" s="211">
        <f>'7410 Kab. Buton Utara'!F59</f>
        <v>1185</v>
      </c>
      <c r="I84" s="212">
        <f t="shared" si="33"/>
        <v>2.4777317776941414E-2</v>
      </c>
      <c r="J84" s="212">
        <f t="shared" si="34"/>
        <v>2.4777317776941417E-3</v>
      </c>
      <c r="K84" s="211">
        <f>'7410 Kab. Buton Utara'!G59</f>
        <v>92</v>
      </c>
      <c r="L84" s="212">
        <f t="shared" si="35"/>
        <v>1.1972930765226444E-2</v>
      </c>
      <c r="M84" s="212">
        <f t="shared" si="25"/>
        <v>5.9864653826132222E-3</v>
      </c>
      <c r="N84" s="213">
        <f>'7410 Kab. Buton Utara'!H59</f>
        <v>2.7884519999999999</v>
      </c>
      <c r="O84" s="212">
        <f t="shared" si="26"/>
        <v>1.5996945288004646E-3</v>
      </c>
      <c r="P84" s="212">
        <f t="shared" si="27"/>
        <v>2.3995417932006968E-4</v>
      </c>
      <c r="Q84" s="213">
        <f>'7410 Kab. Buton Utara'!I59</f>
        <v>56.314490999999997</v>
      </c>
      <c r="R84" s="212">
        <f t="shared" si="28"/>
        <v>1.555884452182423E-2</v>
      </c>
      <c r="S84" s="212">
        <f t="shared" si="29"/>
        <v>3.8897111304560575E-3</v>
      </c>
      <c r="T84" s="208">
        <f t="shared" si="36"/>
        <v>1.2593862470083492E-2</v>
      </c>
      <c r="U84" s="214">
        <f>FORMULASI!U84</f>
        <v>31139000</v>
      </c>
      <c r="V84" s="215">
        <f>FORMULASI!V84</f>
        <v>516932000</v>
      </c>
      <c r="W84" s="216">
        <f t="shared" si="37"/>
        <v>36000000</v>
      </c>
      <c r="X84" s="124">
        <f t="shared" si="38"/>
        <v>26700000</v>
      </c>
      <c r="Y84" s="125">
        <f t="shared" si="39"/>
        <v>194208000</v>
      </c>
      <c r="Z84" s="125">
        <f t="shared" si="40"/>
        <v>1387303.2000000002</v>
      </c>
      <c r="AA84" s="125">
        <v>0</v>
      </c>
      <c r="AB84" s="217">
        <f t="shared" si="41"/>
        <v>2569080</v>
      </c>
      <c r="AC84" s="217">
        <f t="shared" si="42"/>
        <v>12600000</v>
      </c>
      <c r="AD84" s="217">
        <v>49200000</v>
      </c>
      <c r="AE84" s="126">
        <f t="shared" si="43"/>
        <v>51693200</v>
      </c>
      <c r="AF84" s="126">
        <v>14700000</v>
      </c>
      <c r="AG84" s="218">
        <v>92000000</v>
      </c>
      <c r="AH84" s="219">
        <f t="shared" si="44"/>
        <v>35874416.800000012</v>
      </c>
      <c r="AI84" s="234"/>
      <c r="AJ84" s="251">
        <f t="shared" si="45"/>
        <v>6.9398715498363446</v>
      </c>
      <c r="AK84" s="252">
        <f t="shared" si="30"/>
        <v>256908000</v>
      </c>
      <c r="AL84" s="252">
        <f t="shared" si="31"/>
        <v>2569080</v>
      </c>
      <c r="AM84" s="253">
        <f t="shared" si="46"/>
        <v>516932000</v>
      </c>
      <c r="AN84" s="254">
        <f t="shared" si="32"/>
        <v>516932000</v>
      </c>
      <c r="AO84" s="253">
        <f t="shared" si="47"/>
        <v>0</v>
      </c>
      <c r="AW84" s="266"/>
      <c r="AZ84" s="266"/>
      <c r="BF84" s="266"/>
    </row>
    <row r="85" spans="1:58" s="69" customFormat="1" ht="30" x14ac:dyDescent="0.25">
      <c r="B85" s="91">
        <v>75</v>
      </c>
      <c r="C85" s="74" t="str">
        <f>FORMULASI!C85</f>
        <v>Wakorumba Utara</v>
      </c>
      <c r="D85" s="74" t="str">
        <f>FORMULASI!D85</f>
        <v>Sumampeno</v>
      </c>
      <c r="E85" s="75">
        <f>FORMULASI!E85</f>
        <v>485793000</v>
      </c>
      <c r="F85" s="74" t="str">
        <f>'7410 Kab. Buton Utara (2)'!D61</f>
        <v>Tertinggal</v>
      </c>
      <c r="G85" s="74">
        <f>'7410 Kab. Buton Utara'!E61</f>
        <v>2</v>
      </c>
      <c r="H85" s="112">
        <f>'7410 Kab. Buton Utara'!F61</f>
        <v>448</v>
      </c>
      <c r="I85" s="92">
        <f t="shared" si="33"/>
        <v>9.3672897587086523E-3</v>
      </c>
      <c r="J85" s="92">
        <f t="shared" si="34"/>
        <v>9.367289758708653E-4</v>
      </c>
      <c r="K85" s="112">
        <f>'7410 Kab. Buton Utara'!G61</f>
        <v>26</v>
      </c>
      <c r="L85" s="92">
        <f t="shared" si="35"/>
        <v>3.3836543466944299E-3</v>
      </c>
      <c r="M85" s="92">
        <f t="shared" si="25"/>
        <v>1.691827173347215E-3</v>
      </c>
      <c r="N85" s="93">
        <f>'7410 Kab. Buton Utara'!H61</f>
        <v>10.408353999999999</v>
      </c>
      <c r="O85" s="92">
        <f t="shared" si="26"/>
        <v>5.9711219513975608E-3</v>
      </c>
      <c r="P85" s="92">
        <f t="shared" si="27"/>
        <v>8.9566829270963406E-4</v>
      </c>
      <c r="Q85" s="93">
        <f>'7410 Kab. Buton Utara'!I61</f>
        <v>36.957500000000003</v>
      </c>
      <c r="R85" s="92">
        <f t="shared" si="28"/>
        <v>1.021079985283573E-2</v>
      </c>
      <c r="S85" s="92">
        <f t="shared" si="29"/>
        <v>2.5526999632089326E-3</v>
      </c>
      <c r="T85" s="91">
        <f t="shared" si="36"/>
        <v>6.0769244051366474E-3</v>
      </c>
      <c r="U85" s="149">
        <f>FORMULASI!U85</f>
        <v>35815000</v>
      </c>
      <c r="V85" s="94">
        <f>FORMULASI!V85</f>
        <v>521608000</v>
      </c>
      <c r="W85" s="124">
        <f t="shared" si="37"/>
        <v>36000000</v>
      </c>
      <c r="X85" s="124">
        <f t="shared" si="38"/>
        <v>26700000</v>
      </c>
      <c r="Y85" s="125">
        <f t="shared" si="39"/>
        <v>194208000</v>
      </c>
      <c r="Z85" s="125">
        <f t="shared" si="40"/>
        <v>1387303.2000000002</v>
      </c>
      <c r="AA85" s="125">
        <v>0</v>
      </c>
      <c r="AB85" s="125">
        <f t="shared" si="41"/>
        <v>2569080</v>
      </c>
      <c r="AC85" s="125">
        <f t="shared" si="42"/>
        <v>12600000</v>
      </c>
      <c r="AD85" s="125">
        <v>49200000</v>
      </c>
      <c r="AE85" s="126">
        <f t="shared" si="43"/>
        <v>52160800</v>
      </c>
      <c r="AF85" s="126">
        <v>14700000</v>
      </c>
      <c r="AG85" s="126">
        <v>92000000</v>
      </c>
      <c r="AH85" s="81">
        <f t="shared" si="44"/>
        <v>40082816.800000012</v>
      </c>
      <c r="AI85" s="233"/>
      <c r="AJ85" s="237">
        <f t="shared" si="45"/>
        <v>7.6844712504409465</v>
      </c>
      <c r="AK85" s="238">
        <f t="shared" si="30"/>
        <v>256908000</v>
      </c>
      <c r="AL85" s="238">
        <f t="shared" si="31"/>
        <v>2569080</v>
      </c>
      <c r="AM85" s="231">
        <f t="shared" si="46"/>
        <v>521608000</v>
      </c>
      <c r="AN85" s="158">
        <f t="shared" si="32"/>
        <v>521608000</v>
      </c>
      <c r="AO85" s="231">
        <f t="shared" si="47"/>
        <v>0</v>
      </c>
      <c r="AW85" s="162"/>
      <c r="AZ85" s="162"/>
      <c r="BF85" s="162"/>
    </row>
    <row r="86" spans="1:58" s="220" customFormat="1" ht="30" x14ac:dyDescent="0.25">
      <c r="B86" s="208">
        <v>76</v>
      </c>
      <c r="C86" s="209" t="str">
        <f>FORMULASI!C86</f>
        <v>Wakorumba Utara</v>
      </c>
      <c r="D86" s="209" t="str">
        <f>FORMULASI!D86</f>
        <v>Oengkapala</v>
      </c>
      <c r="E86" s="210">
        <f>FORMULASI!E86</f>
        <v>485793000</v>
      </c>
      <c r="F86" s="209" t="str">
        <f>'7410 Kab. Buton Utara (2)'!D67</f>
        <v>Tertinggal</v>
      </c>
      <c r="G86" s="209">
        <f>'7410 Kab. Buton Utara'!E67</f>
        <v>3</v>
      </c>
      <c r="H86" s="211">
        <f>'7410 Kab. Buton Utara'!F67</f>
        <v>307</v>
      </c>
      <c r="I86" s="212">
        <f t="shared" si="33"/>
        <v>6.4191025801865094E-3</v>
      </c>
      <c r="J86" s="212">
        <f t="shared" si="34"/>
        <v>6.4191025801865103E-4</v>
      </c>
      <c r="K86" s="211">
        <f>'7410 Kab. Buton Utara'!G67</f>
        <v>48</v>
      </c>
      <c r="L86" s="212">
        <f t="shared" si="35"/>
        <v>6.2467464862051014E-3</v>
      </c>
      <c r="M86" s="212">
        <f t="shared" si="25"/>
        <v>3.1233732431025507E-3</v>
      </c>
      <c r="N86" s="213">
        <f>'7410 Kab. Buton Utara'!H67</f>
        <v>16.291105000000002</v>
      </c>
      <c r="O86" s="212">
        <f t="shared" si="26"/>
        <v>9.3459710034864852E-3</v>
      </c>
      <c r="P86" s="212">
        <f t="shared" si="27"/>
        <v>1.4018956505229727E-3</v>
      </c>
      <c r="Q86" s="213">
        <f>'7410 Kab. Buton Utara'!I67</f>
        <v>63.637138</v>
      </c>
      <c r="R86" s="212">
        <f t="shared" si="28"/>
        <v>1.7581981446940051E-2</v>
      </c>
      <c r="S86" s="212">
        <f t="shared" si="29"/>
        <v>4.3954953617350127E-3</v>
      </c>
      <c r="T86" s="208">
        <f t="shared" si="36"/>
        <v>9.5626745133791866E-3</v>
      </c>
      <c r="U86" s="214">
        <f>FORMULASI!U86</f>
        <v>25478000</v>
      </c>
      <c r="V86" s="215">
        <f>FORMULASI!V86</f>
        <v>511271000</v>
      </c>
      <c r="W86" s="216">
        <f t="shared" si="37"/>
        <v>36000000</v>
      </c>
      <c r="X86" s="124">
        <f t="shared" si="38"/>
        <v>26700000</v>
      </c>
      <c r="Y86" s="125">
        <f t="shared" si="39"/>
        <v>194208000</v>
      </c>
      <c r="Z86" s="125">
        <f t="shared" si="40"/>
        <v>1387303.2000000002</v>
      </c>
      <c r="AA86" s="125">
        <v>0</v>
      </c>
      <c r="AB86" s="217">
        <f t="shared" si="41"/>
        <v>2569080</v>
      </c>
      <c r="AC86" s="217">
        <f t="shared" si="42"/>
        <v>12600000</v>
      </c>
      <c r="AD86" s="217">
        <v>49200000</v>
      </c>
      <c r="AE86" s="126">
        <f t="shared" si="43"/>
        <v>51127100</v>
      </c>
      <c r="AF86" s="126">
        <v>14700000</v>
      </c>
      <c r="AG86" s="218">
        <v>92000000</v>
      </c>
      <c r="AH86" s="219">
        <f t="shared" si="44"/>
        <v>30779516.800000012</v>
      </c>
      <c r="AI86" s="234"/>
      <c r="AJ86" s="251">
        <f t="shared" si="45"/>
        <v>6.0201960995245205</v>
      </c>
      <c r="AK86" s="252">
        <f t="shared" si="30"/>
        <v>256908000</v>
      </c>
      <c r="AL86" s="252">
        <f t="shared" si="31"/>
        <v>2569080</v>
      </c>
      <c r="AM86" s="253">
        <f t="shared" si="46"/>
        <v>511271000</v>
      </c>
      <c r="AN86" s="254">
        <f t="shared" si="32"/>
        <v>511271000</v>
      </c>
      <c r="AO86" s="253">
        <f t="shared" si="47"/>
        <v>0</v>
      </c>
      <c r="AW86" s="266"/>
      <c r="AZ86" s="266"/>
      <c r="BF86" s="266"/>
    </row>
    <row r="87" spans="1:58" s="69" customFormat="1" ht="30" x14ac:dyDescent="0.25">
      <c r="B87" s="91">
        <v>77</v>
      </c>
      <c r="C87" s="74" t="str">
        <f>FORMULASI!C87</f>
        <v>Wakorumba Utara</v>
      </c>
      <c r="D87" s="74" t="str">
        <f>FORMULASI!D87</f>
        <v>Labuko</v>
      </c>
      <c r="E87" s="75">
        <f>FORMULASI!E87</f>
        <v>485793000</v>
      </c>
      <c r="F87" s="74" t="str">
        <f>'7410 Kab. Buton Utara (2)'!D73</f>
        <v>Tertinggal</v>
      </c>
      <c r="G87" s="74">
        <f>'7410 Kab. Buton Utara'!E73</f>
        <v>3</v>
      </c>
      <c r="H87" s="112">
        <f>'7410 Kab. Buton Utara'!F73</f>
        <v>323</v>
      </c>
      <c r="I87" s="92">
        <f t="shared" si="33"/>
        <v>6.7536486429975329E-3</v>
      </c>
      <c r="J87" s="92">
        <f t="shared" si="34"/>
        <v>6.7536486429975332E-4</v>
      </c>
      <c r="K87" s="112">
        <f>'7410 Kab. Buton Utara'!G73</f>
        <v>57</v>
      </c>
      <c r="L87" s="92">
        <f t="shared" si="35"/>
        <v>7.4180114523685579E-3</v>
      </c>
      <c r="M87" s="92">
        <f t="shared" si="25"/>
        <v>3.709005726184279E-3</v>
      </c>
      <c r="N87" s="93">
        <f>'7410 Kab. Buton Utara'!H73</f>
        <v>4.5340689999999997</v>
      </c>
      <c r="O87" s="92">
        <f t="shared" si="26"/>
        <v>2.6011297209002676E-3</v>
      </c>
      <c r="P87" s="92">
        <f t="shared" si="27"/>
        <v>3.9016945813504016E-4</v>
      </c>
      <c r="Q87" s="93">
        <f>'7410 Kab. Buton Utara'!I73</f>
        <v>33.775844999999997</v>
      </c>
      <c r="R87" s="92">
        <f t="shared" si="28"/>
        <v>9.331756562413647E-3</v>
      </c>
      <c r="S87" s="92">
        <f t="shared" si="29"/>
        <v>2.3329391406034117E-3</v>
      </c>
      <c r="T87" s="91">
        <f t="shared" si="36"/>
        <v>7.1074791892224848E-3</v>
      </c>
      <c r="U87" s="149">
        <f>FORMULASI!U87</f>
        <v>53119000</v>
      </c>
      <c r="V87" s="94">
        <f>FORMULASI!V87</f>
        <v>538912000</v>
      </c>
      <c r="W87" s="124">
        <f t="shared" si="37"/>
        <v>36000000</v>
      </c>
      <c r="X87" s="124">
        <f t="shared" si="38"/>
        <v>26700000</v>
      </c>
      <c r="Y87" s="125">
        <f t="shared" si="39"/>
        <v>194208000</v>
      </c>
      <c r="Z87" s="125">
        <f t="shared" si="40"/>
        <v>1387303.2000000002</v>
      </c>
      <c r="AA87" s="125">
        <v>0</v>
      </c>
      <c r="AB87" s="125">
        <f t="shared" si="41"/>
        <v>2569080</v>
      </c>
      <c r="AC87" s="125">
        <f t="shared" si="42"/>
        <v>12600000</v>
      </c>
      <c r="AD87" s="125">
        <v>49200000</v>
      </c>
      <c r="AE87" s="126">
        <f t="shared" si="43"/>
        <v>53891200</v>
      </c>
      <c r="AF87" s="126">
        <v>14700000</v>
      </c>
      <c r="AG87" s="126">
        <v>92000000</v>
      </c>
      <c r="AH87" s="81">
        <f t="shared" si="44"/>
        <v>55656416.800000012</v>
      </c>
      <c r="AI87" s="233"/>
      <c r="AJ87" s="237">
        <f t="shared" si="45"/>
        <v>10.32755195653465</v>
      </c>
      <c r="AK87" s="238">
        <f t="shared" si="30"/>
        <v>256908000</v>
      </c>
      <c r="AL87" s="238">
        <f t="shared" si="31"/>
        <v>2569080</v>
      </c>
      <c r="AM87" s="231">
        <f t="shared" si="46"/>
        <v>538912000</v>
      </c>
      <c r="AN87" s="158">
        <f t="shared" si="32"/>
        <v>538912000</v>
      </c>
      <c r="AO87" s="231">
        <f t="shared" si="47"/>
        <v>0</v>
      </c>
      <c r="AW87" s="162"/>
      <c r="AZ87" s="162"/>
      <c r="BF87" s="162"/>
    </row>
    <row r="88" spans="1:58" s="220" customFormat="1" ht="30" x14ac:dyDescent="0.25">
      <c r="B88" s="208">
        <v>78</v>
      </c>
      <c r="C88" s="209" t="str">
        <f>FORMULASI!C88</f>
        <v>Wakorumba Utara</v>
      </c>
      <c r="D88" s="209" t="str">
        <f>FORMULASI!D88</f>
        <v>Laba Jaya</v>
      </c>
      <c r="E88" s="210">
        <f>FORMULASI!E88</f>
        <v>485793000</v>
      </c>
      <c r="F88" s="209" t="str">
        <f>'7410 Kab. Buton Utara (2)'!D76</f>
        <v>Sangat Tertinggal</v>
      </c>
      <c r="G88" s="209">
        <f>'7410 Kab. Buton Utara'!E76</f>
        <v>4</v>
      </c>
      <c r="H88" s="211">
        <f>'7410 Kab. Buton Utara'!F76</f>
        <v>877</v>
      </c>
      <c r="I88" s="212">
        <f t="shared" si="33"/>
        <v>1.8337306067829216E-2</v>
      </c>
      <c r="J88" s="212">
        <f t="shared" si="34"/>
        <v>1.8337306067829216E-3</v>
      </c>
      <c r="K88" s="211">
        <f>'7410 Kab. Buton Utara'!G76</f>
        <v>86</v>
      </c>
      <c r="L88" s="212">
        <f t="shared" si="35"/>
        <v>1.1192087454450807E-2</v>
      </c>
      <c r="M88" s="212">
        <f t="shared" si="25"/>
        <v>5.5960437272254034E-3</v>
      </c>
      <c r="N88" s="213">
        <f>'7410 Kab. Buton Utara'!H76</f>
        <v>0.20363899999999999</v>
      </c>
      <c r="O88" s="212">
        <f t="shared" si="26"/>
        <v>1.1682474510961559E-4</v>
      </c>
      <c r="P88" s="212">
        <f t="shared" si="27"/>
        <v>1.7523711766442336E-5</v>
      </c>
      <c r="Q88" s="213">
        <f>'7410 Kab. Buton Utara'!I76</f>
        <v>35.977331</v>
      </c>
      <c r="R88" s="212">
        <f t="shared" si="28"/>
        <v>9.9399939411546328E-3</v>
      </c>
      <c r="S88" s="212">
        <f t="shared" si="29"/>
        <v>2.4849984852886582E-3</v>
      </c>
      <c r="T88" s="208">
        <f t="shared" si="36"/>
        <v>9.9322965310634243E-3</v>
      </c>
      <c r="U88" s="214">
        <f>FORMULASI!U88</f>
        <v>67869000</v>
      </c>
      <c r="V88" s="215">
        <f>FORMULASI!V88</f>
        <v>553662000</v>
      </c>
      <c r="W88" s="216">
        <f t="shared" si="37"/>
        <v>36000000</v>
      </c>
      <c r="X88" s="124">
        <f t="shared" si="38"/>
        <v>26700000</v>
      </c>
      <c r="Y88" s="125">
        <f t="shared" si="39"/>
        <v>194208000</v>
      </c>
      <c r="Z88" s="125">
        <f t="shared" si="40"/>
        <v>1387303.2000000002</v>
      </c>
      <c r="AA88" s="125">
        <v>0</v>
      </c>
      <c r="AB88" s="217">
        <f t="shared" si="41"/>
        <v>2569080</v>
      </c>
      <c r="AC88" s="217">
        <f t="shared" si="42"/>
        <v>12600000</v>
      </c>
      <c r="AD88" s="217">
        <v>49200000</v>
      </c>
      <c r="AE88" s="126">
        <f t="shared" si="43"/>
        <v>55366200</v>
      </c>
      <c r="AF88" s="126">
        <v>14700000</v>
      </c>
      <c r="AG88" s="218">
        <v>92000000</v>
      </c>
      <c r="AH88" s="219">
        <f t="shared" si="44"/>
        <v>68931416.800000012</v>
      </c>
      <c r="AI88" s="234"/>
      <c r="AJ88" s="251">
        <f t="shared" si="45"/>
        <v>12.450089910450783</v>
      </c>
      <c r="AK88" s="252">
        <f t="shared" si="30"/>
        <v>256908000</v>
      </c>
      <c r="AL88" s="252">
        <f t="shared" si="31"/>
        <v>2569080</v>
      </c>
      <c r="AM88" s="253">
        <f t="shared" si="46"/>
        <v>553662000</v>
      </c>
      <c r="AN88" s="254">
        <f t="shared" si="32"/>
        <v>553662000</v>
      </c>
      <c r="AO88" s="253">
        <f t="shared" si="47"/>
        <v>0</v>
      </c>
      <c r="AW88" s="266"/>
      <c r="AZ88" s="266"/>
      <c r="BF88" s="266"/>
    </row>
    <row r="89" spans="1:58" s="69" customFormat="1" x14ac:dyDescent="0.25">
      <c r="B89" s="127"/>
      <c r="C89" s="128"/>
      <c r="D89" s="128"/>
      <c r="E89" s="128"/>
      <c r="F89" s="128"/>
      <c r="G89" s="128"/>
      <c r="H89" s="129"/>
      <c r="I89" s="130"/>
      <c r="J89" s="130"/>
      <c r="K89" s="129"/>
      <c r="L89" s="130"/>
      <c r="M89" s="130"/>
      <c r="N89" s="131"/>
      <c r="O89" s="130"/>
      <c r="P89" s="130"/>
      <c r="Q89" s="131"/>
      <c r="R89" s="130"/>
      <c r="S89" s="130"/>
      <c r="T89" s="127"/>
      <c r="U89" s="127"/>
      <c r="V89" s="132"/>
      <c r="W89" s="147"/>
      <c r="X89" s="147"/>
      <c r="Y89" s="148"/>
      <c r="Z89" s="148"/>
      <c r="AA89" s="148"/>
      <c r="AB89" s="148"/>
      <c r="AC89" s="148"/>
      <c r="AD89" s="148"/>
      <c r="AE89" s="148"/>
      <c r="AF89" s="148"/>
      <c r="AG89" s="148"/>
      <c r="AH89" s="148"/>
      <c r="AI89" s="235"/>
      <c r="AJ89" s="237">
        <f>SUM(SUM(AVERAGE(AJ11:AJ88)))</f>
        <v>10.326818723630534</v>
      </c>
      <c r="AK89" s="238">
        <f t="shared" si="30"/>
        <v>0</v>
      </c>
      <c r="AL89" s="238">
        <f t="shared" si="31"/>
        <v>0</v>
      </c>
      <c r="AW89" s="162"/>
      <c r="AZ89" s="162"/>
      <c r="BF89" s="162"/>
    </row>
    <row r="90" spans="1:58" s="77" customFormat="1" x14ac:dyDescent="0.25">
      <c r="A90" s="68"/>
      <c r="B90" s="367" t="s">
        <v>26</v>
      </c>
      <c r="C90" s="367"/>
      <c r="D90" s="367"/>
      <c r="E90" s="133">
        <f>SUM(E11:E88)+54</f>
        <v>37891854054</v>
      </c>
      <c r="F90" s="134"/>
      <c r="G90" s="134"/>
      <c r="H90" s="135">
        <f t="shared" ref="H90:AH90" si="48">SUM(H11:H88)</f>
        <v>47826</v>
      </c>
      <c r="I90" s="136">
        <f t="shared" si="48"/>
        <v>0.99999999999999989</v>
      </c>
      <c r="J90" s="136">
        <f t="shared" si="48"/>
        <v>0.10000000000000003</v>
      </c>
      <c r="K90" s="135">
        <f t="shared" si="48"/>
        <v>7684</v>
      </c>
      <c r="L90" s="136">
        <f t="shared" si="48"/>
        <v>1.0000000000000002</v>
      </c>
      <c r="M90" s="136">
        <f t="shared" si="48"/>
        <v>0.50000000000000011</v>
      </c>
      <c r="N90" s="137">
        <f t="shared" si="48"/>
        <v>1743.1152947000003</v>
      </c>
      <c r="O90" s="136">
        <f t="shared" si="48"/>
        <v>1</v>
      </c>
      <c r="P90" s="136">
        <f t="shared" si="48"/>
        <v>0.15000000000000008</v>
      </c>
      <c r="Q90" s="137">
        <f t="shared" si="48"/>
        <v>3619.4520050000015</v>
      </c>
      <c r="R90" s="136">
        <f t="shared" si="48"/>
        <v>0.99999999999999956</v>
      </c>
      <c r="S90" s="136">
        <f t="shared" si="48"/>
        <v>0.24999999999999989</v>
      </c>
      <c r="T90" s="138">
        <f t="shared" si="48"/>
        <v>0.99999999999999989</v>
      </c>
      <c r="U90" s="133">
        <f t="shared" si="48"/>
        <v>4210291600</v>
      </c>
      <c r="V90" s="133">
        <f>SUM(V11:V88)</f>
        <v>42102145600</v>
      </c>
      <c r="W90" s="133">
        <f t="shared" si="48"/>
        <v>2808000000</v>
      </c>
      <c r="X90" s="133">
        <f t="shared" si="48"/>
        <v>2082600000</v>
      </c>
      <c r="Y90" s="133">
        <f t="shared" si="48"/>
        <v>15148224000</v>
      </c>
      <c r="Z90" s="133">
        <f t="shared" ref="Z90" si="49">SUM(Z11:Z88)</f>
        <v>108209649.60000014</v>
      </c>
      <c r="AA90" s="133">
        <f t="shared" si="48"/>
        <v>0</v>
      </c>
      <c r="AB90" s="133">
        <f t="shared" si="48"/>
        <v>200388240</v>
      </c>
      <c r="AC90" s="133">
        <f t="shared" si="48"/>
        <v>982800000</v>
      </c>
      <c r="AD90" s="133">
        <f t="shared" si="48"/>
        <v>3837600000</v>
      </c>
      <c r="AE90" s="133">
        <f t="shared" si="48"/>
        <v>4210214560</v>
      </c>
      <c r="AF90" s="133">
        <f t="shared" si="48"/>
        <v>1146600000</v>
      </c>
      <c r="AG90" s="133">
        <f t="shared" si="48"/>
        <v>7176000000</v>
      </c>
      <c r="AH90" s="133">
        <f t="shared" si="48"/>
        <v>4401509150.4000072</v>
      </c>
      <c r="AI90" s="236"/>
      <c r="AW90" s="267"/>
      <c r="AZ90" s="267"/>
      <c r="BF90" s="267"/>
    </row>
    <row r="92" spans="1:58" hidden="1" x14ac:dyDescent="0.25">
      <c r="C92" s="368" t="s">
        <v>27</v>
      </c>
      <c r="D92" s="369"/>
      <c r="E92" s="369"/>
      <c r="F92" s="370"/>
      <c r="H92" s="368" t="s">
        <v>10</v>
      </c>
      <c r="I92" s="370"/>
      <c r="V92" s="118">
        <f>W90+X90+Y90+AA90+AB90+AE90+AF90+AG90+AH90</f>
        <v>37173535950.400009</v>
      </c>
    </row>
    <row r="93" spans="1:58" hidden="1" x14ac:dyDescent="0.25">
      <c r="C93" s="360" t="s">
        <v>668</v>
      </c>
      <c r="D93" s="360"/>
      <c r="E93" s="360"/>
      <c r="F93" s="78">
        <v>44852565000</v>
      </c>
      <c r="H93" s="79" t="s">
        <v>28</v>
      </c>
      <c r="I93" s="80">
        <v>0.1</v>
      </c>
    </row>
    <row r="94" spans="1:58" hidden="1" x14ac:dyDescent="0.25">
      <c r="C94" s="360" t="s">
        <v>669</v>
      </c>
      <c r="D94" s="360"/>
      <c r="E94" s="360"/>
      <c r="F94" s="81">
        <f>V90</f>
        <v>42102145600</v>
      </c>
      <c r="H94" s="79" t="s">
        <v>57</v>
      </c>
      <c r="I94" s="80">
        <v>0.5</v>
      </c>
    </row>
    <row r="95" spans="1:58" hidden="1" x14ac:dyDescent="0.25">
      <c r="C95" s="360" t="s">
        <v>675</v>
      </c>
      <c r="D95" s="360"/>
      <c r="E95" s="360"/>
      <c r="F95" s="78">
        <f>F93*90%</f>
        <v>40367308500</v>
      </c>
      <c r="H95" s="79" t="s">
        <v>29</v>
      </c>
      <c r="I95" s="82">
        <v>0.15</v>
      </c>
    </row>
    <row r="96" spans="1:58" hidden="1" x14ac:dyDescent="0.25">
      <c r="C96" s="262" t="s">
        <v>670</v>
      </c>
      <c r="D96" s="262"/>
      <c r="E96" s="262"/>
      <c r="F96" s="81">
        <f>E90</f>
        <v>37891854054</v>
      </c>
      <c r="H96" s="79" t="s">
        <v>7</v>
      </c>
      <c r="I96" s="80">
        <v>0.25</v>
      </c>
    </row>
    <row r="97" spans="2:33" hidden="1" x14ac:dyDescent="0.25">
      <c r="C97" s="360" t="s">
        <v>671</v>
      </c>
      <c r="D97" s="360"/>
      <c r="E97" s="360"/>
      <c r="F97" s="81">
        <v>422578</v>
      </c>
    </row>
    <row r="98" spans="2:33" hidden="1" x14ac:dyDescent="0.25">
      <c r="C98" s="360" t="s">
        <v>672</v>
      </c>
      <c r="D98" s="360"/>
      <c r="E98" s="360"/>
      <c r="F98" s="81" t="e">
        <f>#REF!</f>
        <v>#REF!</v>
      </c>
    </row>
    <row r="99" spans="2:33" hidden="1" x14ac:dyDescent="0.25">
      <c r="C99" s="360" t="s">
        <v>673</v>
      </c>
      <c r="D99" s="360"/>
      <c r="E99" s="360"/>
      <c r="F99" s="83">
        <f>F93*10%</f>
        <v>4485256500</v>
      </c>
    </row>
    <row r="100" spans="2:33" hidden="1" x14ac:dyDescent="0.25">
      <c r="B100" s="84"/>
      <c r="C100" s="360" t="s">
        <v>674</v>
      </c>
      <c r="D100" s="360"/>
      <c r="E100" s="360"/>
      <c r="F100" s="85">
        <f>U90</f>
        <v>4210291600</v>
      </c>
      <c r="H100" s="372"/>
      <c r="I100" s="372"/>
      <c r="Q100" s="68" t="s">
        <v>31</v>
      </c>
    </row>
    <row r="101" spans="2:33" hidden="1" x14ac:dyDescent="0.25">
      <c r="B101" s="84"/>
      <c r="C101" s="360" t="s">
        <v>30</v>
      </c>
      <c r="D101" s="360"/>
      <c r="E101" s="360"/>
      <c r="F101" s="85">
        <v>78</v>
      </c>
    </row>
    <row r="102" spans="2:33" hidden="1" x14ac:dyDescent="0.25">
      <c r="B102" s="84"/>
      <c r="C102" s="84"/>
      <c r="D102" s="86"/>
      <c r="E102" s="86"/>
      <c r="K102" s="68" t="s">
        <v>680</v>
      </c>
      <c r="Q102" s="68" t="s">
        <v>681</v>
      </c>
    </row>
    <row r="103" spans="2:33" hidden="1" x14ac:dyDescent="0.25">
      <c r="B103" s="84"/>
      <c r="C103" s="84"/>
      <c r="D103" s="87"/>
      <c r="E103" s="88"/>
      <c r="K103" s="68" t="s">
        <v>45</v>
      </c>
      <c r="Q103" s="68" t="s">
        <v>46</v>
      </c>
    </row>
    <row r="104" spans="2:33" hidden="1" x14ac:dyDescent="0.25">
      <c r="B104" s="84"/>
      <c r="C104" s="84"/>
      <c r="D104" s="87"/>
      <c r="E104" s="88"/>
    </row>
    <row r="105" spans="2:33" hidden="1" x14ac:dyDescent="0.25">
      <c r="C105" s="84"/>
      <c r="D105" s="89"/>
      <c r="E105" s="88"/>
    </row>
    <row r="106" spans="2:33" hidden="1" x14ac:dyDescent="0.25">
      <c r="C106" s="84"/>
      <c r="D106" s="87"/>
      <c r="E106" s="90"/>
    </row>
    <row r="107" spans="2:33" hidden="1" x14ac:dyDescent="0.25">
      <c r="K107" s="68" t="s">
        <v>676</v>
      </c>
      <c r="Q107" s="68" t="s">
        <v>678</v>
      </c>
    </row>
    <row r="108" spans="2:33" ht="21" customHeight="1" x14ac:dyDescent="0.25">
      <c r="V108" s="255">
        <f>W90+X90+Y90+Z90+AA90+AB90+AC90+AD90+AE90+AF90+AG90+AH90</f>
        <v>42102145600.000008</v>
      </c>
    </row>
    <row r="109" spans="2:33" ht="20.25" x14ac:dyDescent="0.3">
      <c r="K109" s="68" t="s">
        <v>32</v>
      </c>
      <c r="Q109" s="68" t="s">
        <v>32</v>
      </c>
      <c r="V109" s="255">
        <f>W90+X90+Y90+Z90+AA90+AB90+AC90+AD90+AE90+AF90+AG90+AH90</f>
        <v>42102145600.000008</v>
      </c>
      <c r="AE109" s="371" t="s">
        <v>703</v>
      </c>
      <c r="AF109" s="371"/>
      <c r="AG109" s="371"/>
    </row>
    <row r="110" spans="2:33" ht="20.25" x14ac:dyDescent="0.3">
      <c r="P110" s="69"/>
      <c r="AE110" s="204"/>
      <c r="AF110" s="204"/>
      <c r="AG110" s="204"/>
    </row>
    <row r="113" spans="31:33" ht="20.25" x14ac:dyDescent="0.3">
      <c r="AE113" s="371" t="s">
        <v>704</v>
      </c>
      <c r="AF113" s="371"/>
      <c r="AG113" s="371"/>
    </row>
  </sheetData>
  <autoFilter ref="A10:S10">
    <sortState ref="A11:T88">
      <sortCondition ref="C10"/>
    </sortState>
  </autoFilter>
  <mergeCells count="33">
    <mergeCell ref="AE109:AG109"/>
    <mergeCell ref="AE113:AG113"/>
    <mergeCell ref="C97:E97"/>
    <mergeCell ref="C98:E98"/>
    <mergeCell ref="C99:E99"/>
    <mergeCell ref="C100:E100"/>
    <mergeCell ref="H100:I100"/>
    <mergeCell ref="C101:E101"/>
    <mergeCell ref="C95:E95"/>
    <mergeCell ref="V7:V9"/>
    <mergeCell ref="W7:Y8"/>
    <mergeCell ref="Z7:AD8"/>
    <mergeCell ref="AE7:AG8"/>
    <mergeCell ref="B90:D90"/>
    <mergeCell ref="C92:F92"/>
    <mergeCell ref="H92:I92"/>
    <mergeCell ref="C93:E93"/>
    <mergeCell ref="C94:E94"/>
    <mergeCell ref="AH7:AH9"/>
    <mergeCell ref="H8:J8"/>
    <mergeCell ref="K8:M8"/>
    <mergeCell ref="N8:P8"/>
    <mergeCell ref="Q8:S8"/>
    <mergeCell ref="B1:V1"/>
    <mergeCell ref="B7:B9"/>
    <mergeCell ref="C7:C9"/>
    <mergeCell ref="D7:D9"/>
    <mergeCell ref="E7:E9"/>
    <mergeCell ref="F7:F9"/>
    <mergeCell ref="G7:G9"/>
    <mergeCell ref="H7:S7"/>
    <mergeCell ref="T7:T9"/>
    <mergeCell ref="U7:U9"/>
  </mergeCells>
  <pageMargins left="0.23622047244094499" right="0.15748031496063" top="0.31496062992126" bottom="0.31496062992126" header="0.196850393700787" footer="0.196850393700787"/>
  <pageSetup paperSize="5" scale="52" fitToHeight="0" orientation="landscape" horizont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O79"/>
  <sheetViews>
    <sheetView view="pageBreakPreview" zoomScale="60" zoomScaleNormal="100" workbookViewId="0">
      <selection activeCell="L71" sqref="L71"/>
    </sheetView>
  </sheetViews>
  <sheetFormatPr defaultColWidth="8.85546875" defaultRowHeight="15" x14ac:dyDescent="0.25"/>
  <cols>
    <col min="1" max="16384" width="8.85546875" style="229"/>
  </cols>
  <sheetData>
    <row r="1" spans="1:15" s="257" customFormat="1" x14ac:dyDescent="0.25">
      <c r="A1" s="257" t="s">
        <v>803</v>
      </c>
      <c r="B1" s="257" t="s">
        <v>710</v>
      </c>
      <c r="C1" s="257" t="s">
        <v>711</v>
      </c>
      <c r="D1" s="257" t="s">
        <v>804</v>
      </c>
      <c r="E1" s="257" t="s">
        <v>805</v>
      </c>
      <c r="F1" s="257" t="s">
        <v>714</v>
      </c>
      <c r="G1" s="257" t="s">
        <v>715</v>
      </c>
      <c r="H1" s="257" t="s">
        <v>806</v>
      </c>
      <c r="I1" s="257" t="s">
        <v>716</v>
      </c>
      <c r="J1" s="257" t="s">
        <v>717</v>
      </c>
      <c r="K1" s="257" t="s">
        <v>807</v>
      </c>
      <c r="L1" s="257" t="s">
        <v>28</v>
      </c>
      <c r="M1" s="257" t="s">
        <v>57</v>
      </c>
      <c r="N1" s="257" t="s">
        <v>29</v>
      </c>
      <c r="O1" s="257" t="s">
        <v>7</v>
      </c>
    </row>
    <row r="2" spans="1:15" x14ac:dyDescent="0.25">
      <c r="A2" s="229" t="s">
        <v>719</v>
      </c>
      <c r="B2" s="229" t="s">
        <v>808</v>
      </c>
      <c r="C2" s="229" t="s">
        <v>720</v>
      </c>
      <c r="D2" s="258">
        <v>7410</v>
      </c>
      <c r="E2" s="229" t="s">
        <v>506</v>
      </c>
      <c r="F2" s="229" t="s">
        <v>64</v>
      </c>
      <c r="G2" s="229" t="s">
        <v>123</v>
      </c>
      <c r="H2" s="258">
        <v>2</v>
      </c>
      <c r="I2" s="229" t="s">
        <v>809</v>
      </c>
      <c r="J2" s="258">
        <v>6</v>
      </c>
      <c r="K2" s="258">
        <v>46.591936806438063</v>
      </c>
      <c r="L2" s="259">
        <v>500</v>
      </c>
      <c r="M2" s="258">
        <v>142</v>
      </c>
      <c r="N2" s="258">
        <v>54.578850102294993</v>
      </c>
      <c r="O2" s="258">
        <v>30.767102921824499</v>
      </c>
    </row>
    <row r="3" spans="1:15" x14ac:dyDescent="0.25">
      <c r="A3" s="229" t="s">
        <v>721</v>
      </c>
      <c r="B3" s="229" t="s">
        <v>808</v>
      </c>
      <c r="C3" s="229" t="s">
        <v>720</v>
      </c>
      <c r="D3" s="258">
        <v>7410</v>
      </c>
      <c r="E3" s="229" t="s">
        <v>506</v>
      </c>
      <c r="F3" s="229" t="s">
        <v>64</v>
      </c>
      <c r="G3" s="229" t="s">
        <v>81</v>
      </c>
      <c r="H3" s="258">
        <v>2</v>
      </c>
      <c r="I3" s="229" t="s">
        <v>809</v>
      </c>
      <c r="J3" s="258">
        <v>3</v>
      </c>
      <c r="K3" s="258">
        <v>45.934395920811909</v>
      </c>
      <c r="L3" s="259">
        <v>531</v>
      </c>
      <c r="M3" s="258">
        <v>53</v>
      </c>
      <c r="N3" s="258">
        <v>55.655691381571849</v>
      </c>
      <c r="O3" s="258">
        <v>28.071301323855199</v>
      </c>
    </row>
    <row r="4" spans="1:15" x14ac:dyDescent="0.25">
      <c r="A4" s="229" t="s">
        <v>722</v>
      </c>
      <c r="B4" s="229" t="s">
        <v>808</v>
      </c>
      <c r="C4" s="229" t="s">
        <v>720</v>
      </c>
      <c r="D4" s="258">
        <v>7410</v>
      </c>
      <c r="E4" s="229" t="s">
        <v>506</v>
      </c>
      <c r="F4" s="229" t="s">
        <v>64</v>
      </c>
      <c r="G4" s="229" t="s">
        <v>63</v>
      </c>
      <c r="H4" s="258">
        <v>2</v>
      </c>
      <c r="I4" s="229" t="s">
        <v>810</v>
      </c>
      <c r="J4" s="258">
        <v>4</v>
      </c>
      <c r="K4" s="258">
        <v>51.896119298362684</v>
      </c>
      <c r="L4" s="259">
        <v>901</v>
      </c>
      <c r="M4" s="258">
        <v>61</v>
      </c>
      <c r="N4" s="258">
        <v>34.572272650467241</v>
      </c>
      <c r="O4" s="258">
        <v>28.7337978420179</v>
      </c>
    </row>
    <row r="5" spans="1:15" x14ac:dyDescent="0.25">
      <c r="A5" s="229" t="s">
        <v>723</v>
      </c>
      <c r="B5" s="229" t="s">
        <v>808</v>
      </c>
      <c r="C5" s="229" t="s">
        <v>720</v>
      </c>
      <c r="D5" s="258">
        <v>7410</v>
      </c>
      <c r="E5" s="229" t="s">
        <v>506</v>
      </c>
      <c r="F5" s="229" t="s">
        <v>64</v>
      </c>
      <c r="G5" s="229" t="s">
        <v>139</v>
      </c>
      <c r="H5" s="258">
        <v>2</v>
      </c>
      <c r="I5" s="229" t="s">
        <v>810</v>
      </c>
      <c r="J5" s="258">
        <v>2</v>
      </c>
      <c r="K5" s="258">
        <v>48.555367432268085</v>
      </c>
      <c r="L5" s="259">
        <v>958</v>
      </c>
      <c r="M5" s="258">
        <v>31</v>
      </c>
      <c r="N5" s="258">
        <v>43.26634908420769</v>
      </c>
      <c r="O5" s="258">
        <v>23.981074836691</v>
      </c>
    </row>
    <row r="6" spans="1:15" x14ac:dyDescent="0.25">
      <c r="A6" s="229" t="s">
        <v>724</v>
      </c>
      <c r="B6" s="229" t="s">
        <v>808</v>
      </c>
      <c r="C6" s="229" t="s">
        <v>720</v>
      </c>
      <c r="D6" s="258">
        <v>7410</v>
      </c>
      <c r="E6" s="229" t="s">
        <v>506</v>
      </c>
      <c r="F6" s="229" t="s">
        <v>64</v>
      </c>
      <c r="G6" s="229" t="s">
        <v>112</v>
      </c>
      <c r="H6" s="258">
        <v>2</v>
      </c>
      <c r="I6" s="229" t="s">
        <v>810</v>
      </c>
      <c r="J6" s="258">
        <v>4</v>
      </c>
      <c r="K6" s="258">
        <v>42.029837514860503</v>
      </c>
      <c r="L6" s="259">
        <v>989</v>
      </c>
      <c r="M6" s="258">
        <v>65</v>
      </c>
      <c r="N6" s="258">
        <v>32.588617662325674</v>
      </c>
      <c r="O6" s="258">
        <v>17.4581460812534</v>
      </c>
    </row>
    <row r="7" spans="1:15" x14ac:dyDescent="0.25">
      <c r="A7" s="229" t="s">
        <v>725</v>
      </c>
      <c r="B7" s="229" t="s">
        <v>808</v>
      </c>
      <c r="C7" s="229" t="s">
        <v>720</v>
      </c>
      <c r="D7" s="258">
        <v>7410</v>
      </c>
      <c r="E7" s="229" t="s">
        <v>506</v>
      </c>
      <c r="F7" s="229" t="s">
        <v>64</v>
      </c>
      <c r="G7" s="229" t="s">
        <v>103</v>
      </c>
      <c r="H7" s="258">
        <v>2</v>
      </c>
      <c r="I7" s="229" t="s">
        <v>810</v>
      </c>
      <c r="J7" s="258">
        <v>6</v>
      </c>
      <c r="K7" s="258">
        <v>54.034743258046198</v>
      </c>
      <c r="L7" s="259">
        <v>604</v>
      </c>
      <c r="M7" s="258">
        <v>142</v>
      </c>
      <c r="N7" s="258">
        <v>48.027121055747436</v>
      </c>
      <c r="O7" s="258">
        <v>29.3428132135714</v>
      </c>
    </row>
    <row r="8" spans="1:15" x14ac:dyDescent="0.25">
      <c r="A8" s="229" t="s">
        <v>726</v>
      </c>
      <c r="B8" s="229" t="s">
        <v>808</v>
      </c>
      <c r="C8" s="229" t="s">
        <v>720</v>
      </c>
      <c r="D8" s="258">
        <v>7410</v>
      </c>
      <c r="E8" s="229" t="s">
        <v>506</v>
      </c>
      <c r="F8" s="229" t="s">
        <v>64</v>
      </c>
      <c r="G8" s="229" t="s">
        <v>134</v>
      </c>
      <c r="H8" s="258">
        <v>3</v>
      </c>
      <c r="I8" s="229" t="s">
        <v>810</v>
      </c>
      <c r="J8" s="258">
        <v>4</v>
      </c>
      <c r="K8" s="258">
        <v>50.602124225273108</v>
      </c>
      <c r="L8" s="259">
        <v>1202</v>
      </c>
      <c r="M8" s="258">
        <v>88</v>
      </c>
      <c r="N8" s="258">
        <v>1.6165917089348658</v>
      </c>
      <c r="O8" s="258">
        <v>27.411836459564199</v>
      </c>
    </row>
    <row r="9" spans="1:15" x14ac:dyDescent="0.25">
      <c r="A9" s="229" t="s">
        <v>727</v>
      </c>
      <c r="B9" s="229" t="s">
        <v>808</v>
      </c>
      <c r="C9" s="229" t="s">
        <v>720</v>
      </c>
      <c r="D9" s="258">
        <v>7410</v>
      </c>
      <c r="E9" s="229" t="s">
        <v>506</v>
      </c>
      <c r="F9" s="229" t="s">
        <v>64</v>
      </c>
      <c r="G9" s="229" t="s">
        <v>132</v>
      </c>
      <c r="H9" s="258">
        <v>3</v>
      </c>
      <c r="I9" s="229" t="s">
        <v>810</v>
      </c>
      <c r="J9" s="258">
        <v>5</v>
      </c>
      <c r="K9" s="258">
        <v>49.951833169357677</v>
      </c>
      <c r="L9" s="259">
        <v>1091</v>
      </c>
      <c r="M9" s="258">
        <v>122</v>
      </c>
      <c r="N9" s="258">
        <v>7.651240668546027</v>
      </c>
      <c r="O9" s="258">
        <v>19.023554414628801</v>
      </c>
    </row>
    <row r="10" spans="1:15" x14ac:dyDescent="0.25">
      <c r="A10" s="229" t="s">
        <v>728</v>
      </c>
      <c r="B10" s="229" t="s">
        <v>808</v>
      </c>
      <c r="C10" s="229" t="s">
        <v>720</v>
      </c>
      <c r="D10" s="258">
        <v>7410</v>
      </c>
      <c r="E10" s="229" t="s">
        <v>506</v>
      </c>
      <c r="F10" s="229" t="s">
        <v>64</v>
      </c>
      <c r="G10" s="229" t="s">
        <v>137</v>
      </c>
      <c r="H10" s="258">
        <v>3</v>
      </c>
      <c r="I10" s="229" t="s">
        <v>810</v>
      </c>
      <c r="J10" s="258">
        <v>6</v>
      </c>
      <c r="K10" s="258">
        <v>40.73392643100518</v>
      </c>
      <c r="L10" s="259">
        <v>1056</v>
      </c>
      <c r="M10" s="258">
        <v>152</v>
      </c>
      <c r="N10" s="258">
        <v>0.95215439430795012</v>
      </c>
      <c r="O10" s="258">
        <v>36.4394276748151</v>
      </c>
    </row>
    <row r="11" spans="1:15" x14ac:dyDescent="0.25">
      <c r="A11" s="229" t="s">
        <v>729</v>
      </c>
      <c r="B11" s="229" t="s">
        <v>808</v>
      </c>
      <c r="C11" s="229" t="s">
        <v>720</v>
      </c>
      <c r="D11" s="258">
        <v>7410</v>
      </c>
      <c r="E11" s="229" t="s">
        <v>506</v>
      </c>
      <c r="F11" s="229" t="s">
        <v>64</v>
      </c>
      <c r="G11" s="229" t="s">
        <v>111</v>
      </c>
      <c r="H11" s="258">
        <v>2</v>
      </c>
      <c r="I11" s="229" t="s">
        <v>810</v>
      </c>
      <c r="J11" s="258">
        <v>4</v>
      </c>
      <c r="K11" s="258">
        <v>50.310396999472019</v>
      </c>
      <c r="L11" s="259">
        <v>880</v>
      </c>
      <c r="M11" s="258">
        <v>87</v>
      </c>
      <c r="N11" s="258">
        <v>4.2722450128911591</v>
      </c>
      <c r="O11" s="258">
        <v>45.107533002087898</v>
      </c>
    </row>
    <row r="12" spans="1:15" x14ac:dyDescent="0.25">
      <c r="A12" s="229" t="s">
        <v>730</v>
      </c>
      <c r="B12" s="229" t="s">
        <v>808</v>
      </c>
      <c r="C12" s="229" t="s">
        <v>720</v>
      </c>
      <c r="D12" s="258">
        <v>7410</v>
      </c>
      <c r="E12" s="229" t="s">
        <v>506</v>
      </c>
      <c r="F12" s="229" t="s">
        <v>64</v>
      </c>
      <c r="G12" s="229" t="s">
        <v>115</v>
      </c>
      <c r="H12" s="258">
        <v>2</v>
      </c>
      <c r="I12" s="229" t="s">
        <v>810</v>
      </c>
      <c r="J12" s="258">
        <v>5</v>
      </c>
      <c r="K12" s="258">
        <v>43.955677412848949</v>
      </c>
      <c r="L12" s="259">
        <v>667</v>
      </c>
      <c r="M12" s="258">
        <v>106</v>
      </c>
      <c r="N12" s="258">
        <v>4.8976766391556321</v>
      </c>
      <c r="O12" s="258">
        <v>30.9991399866453</v>
      </c>
    </row>
    <row r="13" spans="1:15" x14ac:dyDescent="0.25">
      <c r="A13" s="229" t="s">
        <v>731</v>
      </c>
      <c r="B13" s="229" t="s">
        <v>808</v>
      </c>
      <c r="C13" s="229" t="s">
        <v>720</v>
      </c>
      <c r="D13" s="258">
        <v>7410</v>
      </c>
      <c r="E13" s="229" t="s">
        <v>506</v>
      </c>
      <c r="F13" s="229" t="s">
        <v>64</v>
      </c>
      <c r="G13" s="229" t="s">
        <v>93</v>
      </c>
      <c r="H13" s="258">
        <v>2</v>
      </c>
      <c r="I13" s="229" t="s">
        <v>810</v>
      </c>
      <c r="J13" s="258">
        <v>5</v>
      </c>
      <c r="K13" s="258">
        <v>49.501903057948532</v>
      </c>
      <c r="L13" s="259">
        <v>772</v>
      </c>
      <c r="M13" s="258">
        <v>113</v>
      </c>
      <c r="N13" s="258">
        <v>1.5858444503836493</v>
      </c>
      <c r="O13" s="258">
        <v>42.233826923294799</v>
      </c>
    </row>
    <row r="14" spans="1:15" x14ac:dyDescent="0.25">
      <c r="A14" s="229" t="s">
        <v>732</v>
      </c>
      <c r="B14" s="229" t="s">
        <v>808</v>
      </c>
      <c r="C14" s="229" t="s">
        <v>720</v>
      </c>
      <c r="D14" s="258">
        <v>7410</v>
      </c>
      <c r="E14" s="229" t="s">
        <v>506</v>
      </c>
      <c r="F14" s="229" t="s">
        <v>64</v>
      </c>
      <c r="G14" s="229" t="s">
        <v>121</v>
      </c>
      <c r="H14" s="258">
        <v>2</v>
      </c>
      <c r="I14" s="229" t="s">
        <v>809</v>
      </c>
      <c r="J14" s="258">
        <v>7</v>
      </c>
      <c r="K14" s="258">
        <v>47.702771397064161</v>
      </c>
      <c r="L14" s="259">
        <v>627</v>
      </c>
      <c r="M14" s="258">
        <v>219</v>
      </c>
      <c r="N14" s="258">
        <v>3.3039304519712585</v>
      </c>
      <c r="O14" s="258">
        <v>50.841384344075401</v>
      </c>
    </row>
    <row r="15" spans="1:15" x14ac:dyDescent="0.25">
      <c r="A15" s="229" t="s">
        <v>733</v>
      </c>
      <c r="B15" s="229" t="s">
        <v>808</v>
      </c>
      <c r="C15" s="229" t="s">
        <v>720</v>
      </c>
      <c r="D15" s="258">
        <v>7410</v>
      </c>
      <c r="E15" s="229" t="s">
        <v>506</v>
      </c>
      <c r="F15" s="229" t="s">
        <v>64</v>
      </c>
      <c r="G15" s="229" t="s">
        <v>96</v>
      </c>
      <c r="H15" s="258">
        <v>2</v>
      </c>
      <c r="I15" s="229" t="s">
        <v>811</v>
      </c>
      <c r="J15" s="258">
        <v>5</v>
      </c>
      <c r="K15" s="258">
        <v>52.211482378354177</v>
      </c>
      <c r="L15" s="259">
        <v>876</v>
      </c>
      <c r="M15" s="258">
        <v>111</v>
      </c>
      <c r="N15" s="258">
        <v>1.7272838425037693</v>
      </c>
      <c r="O15" s="258">
        <v>39.056351378353803</v>
      </c>
    </row>
    <row r="16" spans="1:15" x14ac:dyDescent="0.25">
      <c r="A16" s="229" t="s">
        <v>734</v>
      </c>
      <c r="B16" s="229" t="s">
        <v>808</v>
      </c>
      <c r="C16" s="229" t="s">
        <v>720</v>
      </c>
      <c r="D16" s="258">
        <v>7410</v>
      </c>
      <c r="E16" s="229" t="s">
        <v>506</v>
      </c>
      <c r="F16" s="229" t="s">
        <v>64</v>
      </c>
      <c r="G16" s="229" t="s">
        <v>97</v>
      </c>
      <c r="H16" s="258">
        <v>2</v>
      </c>
      <c r="I16" s="229" t="s">
        <v>810</v>
      </c>
      <c r="J16" s="258">
        <v>4</v>
      </c>
      <c r="K16" s="258">
        <v>49.701161353548414</v>
      </c>
      <c r="L16" s="259">
        <v>772</v>
      </c>
      <c r="M16" s="258">
        <v>75</v>
      </c>
      <c r="N16" s="258">
        <v>8.3201715887493677</v>
      </c>
      <c r="O16" s="258">
        <v>47.072419234840901</v>
      </c>
    </row>
    <row r="17" spans="1:15" x14ac:dyDescent="0.25">
      <c r="A17" s="229" t="s">
        <v>735</v>
      </c>
      <c r="B17" s="229" t="s">
        <v>808</v>
      </c>
      <c r="C17" s="229" t="s">
        <v>720</v>
      </c>
      <c r="D17" s="258">
        <v>7410</v>
      </c>
      <c r="E17" s="229" t="s">
        <v>506</v>
      </c>
      <c r="F17" s="229" t="s">
        <v>64</v>
      </c>
      <c r="G17" s="229" t="s">
        <v>84</v>
      </c>
      <c r="H17" s="258">
        <v>2</v>
      </c>
      <c r="I17" s="229" t="s">
        <v>810</v>
      </c>
      <c r="J17" s="258">
        <v>6</v>
      </c>
      <c r="K17" s="258">
        <v>49.568072917020039</v>
      </c>
      <c r="L17" s="259">
        <v>937</v>
      </c>
      <c r="M17" s="258">
        <v>199</v>
      </c>
      <c r="N17" s="258">
        <v>0.14073277689523817</v>
      </c>
      <c r="O17" s="258">
        <v>28.418676144637399</v>
      </c>
    </row>
    <row r="18" spans="1:15" x14ac:dyDescent="0.25">
      <c r="A18" s="229" t="s">
        <v>736</v>
      </c>
      <c r="B18" s="229" t="s">
        <v>808</v>
      </c>
      <c r="C18" s="229" t="s">
        <v>720</v>
      </c>
      <c r="D18" s="258">
        <v>7410</v>
      </c>
      <c r="E18" s="229" t="s">
        <v>506</v>
      </c>
      <c r="F18" s="229" t="s">
        <v>83</v>
      </c>
      <c r="G18" s="229" t="s">
        <v>143</v>
      </c>
      <c r="H18" s="258">
        <v>2</v>
      </c>
      <c r="I18" s="229" t="s">
        <v>810</v>
      </c>
      <c r="J18" s="258">
        <v>6</v>
      </c>
      <c r="K18" s="258">
        <v>50.650815250794182</v>
      </c>
      <c r="L18" s="259">
        <v>915</v>
      </c>
      <c r="M18" s="258">
        <v>173</v>
      </c>
      <c r="N18" s="258">
        <v>6.8284660645474391</v>
      </c>
      <c r="O18" s="258">
        <v>45.975331719708301</v>
      </c>
    </row>
    <row r="19" spans="1:15" x14ac:dyDescent="0.25">
      <c r="A19" s="229" t="s">
        <v>737</v>
      </c>
      <c r="B19" s="229" t="s">
        <v>808</v>
      </c>
      <c r="C19" s="229" t="s">
        <v>720</v>
      </c>
      <c r="D19" s="258">
        <v>7410</v>
      </c>
      <c r="E19" s="229" t="s">
        <v>506</v>
      </c>
      <c r="F19" s="229" t="s">
        <v>83</v>
      </c>
      <c r="G19" s="229" t="s">
        <v>86</v>
      </c>
      <c r="H19" s="258">
        <v>2</v>
      </c>
      <c r="I19" s="229" t="s">
        <v>809</v>
      </c>
      <c r="J19" s="258">
        <v>5</v>
      </c>
      <c r="K19" s="258">
        <v>46.167503749339247</v>
      </c>
      <c r="L19" s="259">
        <v>638</v>
      </c>
      <c r="M19" s="258">
        <v>128</v>
      </c>
      <c r="N19" s="258">
        <v>17.002757041213396</v>
      </c>
      <c r="O19" s="258">
        <v>31.488244720021498</v>
      </c>
    </row>
    <row r="20" spans="1:15" x14ac:dyDescent="0.25">
      <c r="A20" s="229" t="s">
        <v>738</v>
      </c>
      <c r="B20" s="229" t="s">
        <v>808</v>
      </c>
      <c r="C20" s="229" t="s">
        <v>720</v>
      </c>
      <c r="D20" s="258">
        <v>7410</v>
      </c>
      <c r="E20" s="229" t="s">
        <v>506</v>
      </c>
      <c r="F20" s="229" t="s">
        <v>83</v>
      </c>
      <c r="G20" s="229" t="s">
        <v>105</v>
      </c>
      <c r="H20" s="258">
        <v>2</v>
      </c>
      <c r="I20" s="229" t="s">
        <v>809</v>
      </c>
      <c r="J20" s="258">
        <v>3</v>
      </c>
      <c r="K20" s="258">
        <v>46.991051865096338</v>
      </c>
      <c r="L20" s="259">
        <v>449</v>
      </c>
      <c r="M20" s="258">
        <v>37</v>
      </c>
      <c r="N20" s="258">
        <v>38.754950882605733</v>
      </c>
      <c r="O20" s="258">
        <v>52.4285725911122</v>
      </c>
    </row>
    <row r="21" spans="1:15" x14ac:dyDescent="0.25">
      <c r="A21" s="229" t="s">
        <v>739</v>
      </c>
      <c r="B21" s="229" t="s">
        <v>808</v>
      </c>
      <c r="C21" s="229" t="s">
        <v>720</v>
      </c>
      <c r="D21" s="258">
        <v>7410</v>
      </c>
      <c r="E21" s="229" t="s">
        <v>506</v>
      </c>
      <c r="F21" s="229" t="s">
        <v>83</v>
      </c>
      <c r="G21" s="229" t="s">
        <v>140</v>
      </c>
      <c r="H21" s="258">
        <v>3</v>
      </c>
      <c r="I21" s="229" t="s">
        <v>810</v>
      </c>
      <c r="J21" s="258">
        <v>7</v>
      </c>
      <c r="K21" s="258">
        <v>49.131358578257284</v>
      </c>
      <c r="L21" s="259">
        <v>1039</v>
      </c>
      <c r="M21" s="258">
        <v>291</v>
      </c>
      <c r="N21" s="258">
        <v>36.435774822184229</v>
      </c>
      <c r="O21" s="258">
        <v>35.849150279912898</v>
      </c>
    </row>
    <row r="22" spans="1:15" x14ac:dyDescent="0.25">
      <c r="A22" s="229" t="s">
        <v>740</v>
      </c>
      <c r="B22" s="229" t="s">
        <v>808</v>
      </c>
      <c r="C22" s="229" t="s">
        <v>720</v>
      </c>
      <c r="D22" s="258">
        <v>7410</v>
      </c>
      <c r="E22" s="229" t="s">
        <v>506</v>
      </c>
      <c r="F22" s="229" t="s">
        <v>83</v>
      </c>
      <c r="G22" s="229" t="s">
        <v>118</v>
      </c>
      <c r="H22" s="258">
        <v>2</v>
      </c>
      <c r="I22" s="229" t="s">
        <v>810</v>
      </c>
      <c r="J22" s="258">
        <v>6</v>
      </c>
      <c r="K22" s="258">
        <v>36.739059432111368</v>
      </c>
      <c r="L22" s="259">
        <v>950</v>
      </c>
      <c r="M22" s="258">
        <v>140</v>
      </c>
      <c r="N22" s="258">
        <v>27.204411265941431</v>
      </c>
      <c r="O22" s="258">
        <v>34.292389328772302</v>
      </c>
    </row>
    <row r="23" spans="1:15" x14ac:dyDescent="0.25">
      <c r="A23" s="229" t="s">
        <v>741</v>
      </c>
      <c r="B23" s="229" t="s">
        <v>808</v>
      </c>
      <c r="C23" s="229" t="s">
        <v>720</v>
      </c>
      <c r="D23" s="258">
        <v>7410</v>
      </c>
      <c r="E23" s="229" t="s">
        <v>506</v>
      </c>
      <c r="F23" s="229" t="s">
        <v>83</v>
      </c>
      <c r="G23" s="229" t="s">
        <v>82</v>
      </c>
      <c r="H23" s="258">
        <v>2</v>
      </c>
      <c r="I23" s="229" t="s">
        <v>809</v>
      </c>
      <c r="J23" s="258">
        <v>4</v>
      </c>
      <c r="K23" s="258">
        <v>47.839095754929687</v>
      </c>
      <c r="L23" s="259">
        <v>657</v>
      </c>
      <c r="M23" s="258">
        <v>66</v>
      </c>
      <c r="N23" s="258">
        <v>18.13627417729429</v>
      </c>
      <c r="O23" s="258">
        <v>33.751696475199999</v>
      </c>
    </row>
    <row r="24" spans="1:15" x14ac:dyDescent="0.25">
      <c r="A24" s="229" t="s">
        <v>742</v>
      </c>
      <c r="B24" s="229" t="s">
        <v>808</v>
      </c>
      <c r="C24" s="229" t="s">
        <v>720</v>
      </c>
      <c r="D24" s="258">
        <v>7410</v>
      </c>
      <c r="E24" s="229" t="s">
        <v>506</v>
      </c>
      <c r="F24" s="229" t="s">
        <v>83</v>
      </c>
      <c r="G24" s="229" t="s">
        <v>142</v>
      </c>
      <c r="H24" s="258">
        <v>2</v>
      </c>
      <c r="I24" s="229" t="s">
        <v>809</v>
      </c>
      <c r="J24" s="258">
        <v>4</v>
      </c>
      <c r="K24" s="258">
        <v>48.572762573225532</v>
      </c>
      <c r="L24" s="259">
        <v>547</v>
      </c>
      <c r="M24" s="258">
        <v>86</v>
      </c>
      <c r="N24" s="258">
        <v>10.820554581028205</v>
      </c>
      <c r="O24" s="258">
        <v>52.705175334713303</v>
      </c>
    </row>
    <row r="25" spans="1:15" x14ac:dyDescent="0.25">
      <c r="A25" s="229" t="s">
        <v>743</v>
      </c>
      <c r="B25" s="229" t="s">
        <v>808</v>
      </c>
      <c r="C25" s="229" t="s">
        <v>720</v>
      </c>
      <c r="D25" s="258">
        <v>7410</v>
      </c>
      <c r="E25" s="229" t="s">
        <v>506</v>
      </c>
      <c r="F25" s="229" t="s">
        <v>83</v>
      </c>
      <c r="G25" s="229" t="s">
        <v>113</v>
      </c>
      <c r="H25" s="258">
        <v>2</v>
      </c>
      <c r="I25" s="229" t="s">
        <v>809</v>
      </c>
      <c r="J25" s="258">
        <v>4</v>
      </c>
      <c r="K25" s="258">
        <v>46.077084307737032</v>
      </c>
      <c r="L25" s="259">
        <v>249</v>
      </c>
      <c r="M25" s="258">
        <v>61</v>
      </c>
      <c r="N25" s="258">
        <v>5.0394583502195118</v>
      </c>
      <c r="O25" s="258">
        <v>53.942045463528103</v>
      </c>
    </row>
    <row r="26" spans="1:15" x14ac:dyDescent="0.25">
      <c r="A26" s="229" t="s">
        <v>744</v>
      </c>
      <c r="B26" s="229" t="s">
        <v>808</v>
      </c>
      <c r="C26" s="229" t="s">
        <v>720</v>
      </c>
      <c r="D26" s="258">
        <v>7410</v>
      </c>
      <c r="E26" s="229" t="s">
        <v>506</v>
      </c>
      <c r="F26" s="229" t="s">
        <v>83</v>
      </c>
      <c r="G26" s="229" t="s">
        <v>107</v>
      </c>
      <c r="H26" s="258">
        <v>2</v>
      </c>
      <c r="I26" s="229" t="s">
        <v>810</v>
      </c>
      <c r="J26" s="258">
        <v>4</v>
      </c>
      <c r="K26" s="258">
        <v>45.614360886858087</v>
      </c>
      <c r="L26" s="259">
        <v>459</v>
      </c>
      <c r="M26" s="258">
        <v>63</v>
      </c>
      <c r="N26" s="258">
        <v>7.2137030540188043</v>
      </c>
      <c r="O26" s="258">
        <v>35.453921108899401</v>
      </c>
    </row>
    <row r="27" spans="1:15" x14ac:dyDescent="0.25">
      <c r="A27" s="229" t="s">
        <v>745</v>
      </c>
      <c r="B27" s="229" t="s">
        <v>808</v>
      </c>
      <c r="C27" s="229" t="s">
        <v>720</v>
      </c>
      <c r="D27" s="258">
        <v>7410</v>
      </c>
      <c r="E27" s="229" t="s">
        <v>506</v>
      </c>
      <c r="F27" s="229" t="s">
        <v>83</v>
      </c>
      <c r="G27" s="229" t="s">
        <v>145</v>
      </c>
      <c r="H27" s="258">
        <v>2</v>
      </c>
      <c r="I27" s="229" t="s">
        <v>809</v>
      </c>
      <c r="J27" s="258">
        <v>5</v>
      </c>
      <c r="K27" s="258">
        <v>46.467598749527689</v>
      </c>
      <c r="L27" s="259">
        <v>410</v>
      </c>
      <c r="M27" s="258">
        <v>107</v>
      </c>
      <c r="N27" s="258">
        <v>9.1089437055460571</v>
      </c>
      <c r="O27" s="258">
        <v>51.757655387644903</v>
      </c>
    </row>
    <row r="28" spans="1:15" x14ac:dyDescent="0.25">
      <c r="A28" s="229" t="s">
        <v>746</v>
      </c>
      <c r="B28" s="229" t="s">
        <v>808</v>
      </c>
      <c r="C28" s="229" t="s">
        <v>720</v>
      </c>
      <c r="D28" s="258">
        <v>7410</v>
      </c>
      <c r="E28" s="229" t="s">
        <v>506</v>
      </c>
      <c r="F28" s="229" t="s">
        <v>61</v>
      </c>
      <c r="G28" s="229" t="s">
        <v>76</v>
      </c>
      <c r="H28" s="258">
        <v>2</v>
      </c>
      <c r="I28" s="229" t="s">
        <v>810</v>
      </c>
      <c r="J28" s="258">
        <v>4</v>
      </c>
      <c r="K28" s="258">
        <v>46.253437674957809</v>
      </c>
      <c r="L28" s="259">
        <v>489</v>
      </c>
      <c r="M28" s="258">
        <v>78</v>
      </c>
      <c r="N28" s="258">
        <v>10.201654224728037</v>
      </c>
      <c r="O28" s="258">
        <v>50.785664410844802</v>
      </c>
    </row>
    <row r="29" spans="1:15" x14ac:dyDescent="0.25">
      <c r="A29" s="229" t="s">
        <v>747</v>
      </c>
      <c r="B29" s="229" t="s">
        <v>808</v>
      </c>
      <c r="C29" s="229" t="s">
        <v>720</v>
      </c>
      <c r="D29" s="258">
        <v>7410</v>
      </c>
      <c r="E29" s="229" t="s">
        <v>506</v>
      </c>
      <c r="F29" s="229" t="s">
        <v>61</v>
      </c>
      <c r="G29" s="229" t="s">
        <v>133</v>
      </c>
      <c r="H29" s="258">
        <v>2</v>
      </c>
      <c r="I29" s="229" t="s">
        <v>809</v>
      </c>
      <c r="J29" s="258">
        <v>1</v>
      </c>
      <c r="K29" s="258">
        <v>47.230794286780842</v>
      </c>
      <c r="L29" s="259">
        <v>408</v>
      </c>
      <c r="M29" s="258">
        <v>13</v>
      </c>
      <c r="N29" s="258">
        <v>19.917515391135687</v>
      </c>
      <c r="O29" s="258">
        <v>46.371111334272697</v>
      </c>
    </row>
    <row r="30" spans="1:15" x14ac:dyDescent="0.25">
      <c r="A30" s="229" t="s">
        <v>748</v>
      </c>
      <c r="B30" s="229" t="s">
        <v>808</v>
      </c>
      <c r="C30" s="229" t="s">
        <v>720</v>
      </c>
      <c r="D30" s="258">
        <v>7410</v>
      </c>
      <c r="E30" s="229" t="s">
        <v>506</v>
      </c>
      <c r="F30" s="229" t="s">
        <v>61</v>
      </c>
      <c r="G30" s="229" t="s">
        <v>110</v>
      </c>
      <c r="H30" s="258">
        <v>2</v>
      </c>
      <c r="I30" s="229" t="s">
        <v>810</v>
      </c>
      <c r="J30" s="258">
        <v>3</v>
      </c>
      <c r="K30" s="258">
        <v>49.209623414230869</v>
      </c>
      <c r="L30" s="259">
        <v>745</v>
      </c>
      <c r="M30" s="258">
        <v>58</v>
      </c>
      <c r="N30" s="258">
        <v>8.1046475229783859</v>
      </c>
      <c r="O30" s="258">
        <v>34.605727571899301</v>
      </c>
    </row>
    <row r="31" spans="1:15" x14ac:dyDescent="0.25">
      <c r="A31" s="229" t="s">
        <v>749</v>
      </c>
      <c r="B31" s="229" t="s">
        <v>808</v>
      </c>
      <c r="C31" s="229" t="s">
        <v>720</v>
      </c>
      <c r="D31" s="258">
        <v>7410</v>
      </c>
      <c r="E31" s="229" t="s">
        <v>506</v>
      </c>
      <c r="F31" s="229" t="s">
        <v>61</v>
      </c>
      <c r="G31" s="229" t="s">
        <v>88</v>
      </c>
      <c r="H31" s="258">
        <v>2</v>
      </c>
      <c r="I31" s="229" t="s">
        <v>809</v>
      </c>
      <c r="J31" s="258">
        <v>7</v>
      </c>
      <c r="K31" s="258">
        <v>47.519771924339622</v>
      </c>
      <c r="L31" s="259">
        <v>913</v>
      </c>
      <c r="M31" s="258">
        <v>227</v>
      </c>
      <c r="N31" s="258">
        <v>56.970571259425682</v>
      </c>
      <c r="O31" s="258">
        <v>49.7551145343553</v>
      </c>
    </row>
    <row r="32" spans="1:15" x14ac:dyDescent="0.25">
      <c r="A32" s="229" t="s">
        <v>750</v>
      </c>
      <c r="B32" s="229" t="s">
        <v>808</v>
      </c>
      <c r="C32" s="229" t="s">
        <v>720</v>
      </c>
      <c r="D32" s="258">
        <v>7410</v>
      </c>
      <c r="E32" s="229" t="s">
        <v>506</v>
      </c>
      <c r="F32" s="229" t="s">
        <v>61</v>
      </c>
      <c r="G32" s="229" t="s">
        <v>65</v>
      </c>
      <c r="H32" s="258">
        <v>2</v>
      </c>
      <c r="I32" s="229" t="s">
        <v>810</v>
      </c>
      <c r="J32" s="258">
        <v>7</v>
      </c>
      <c r="K32" s="258">
        <v>47.315771096501621</v>
      </c>
      <c r="L32" s="259">
        <v>770</v>
      </c>
      <c r="M32" s="258">
        <v>266</v>
      </c>
      <c r="N32" s="258">
        <v>54.408822531882862</v>
      </c>
      <c r="O32" s="258">
        <v>49.943631708630299</v>
      </c>
    </row>
    <row r="33" spans="1:15" x14ac:dyDescent="0.25">
      <c r="A33" s="229" t="s">
        <v>751</v>
      </c>
      <c r="B33" s="229" t="s">
        <v>808</v>
      </c>
      <c r="C33" s="229" t="s">
        <v>720</v>
      </c>
      <c r="D33" s="258">
        <v>7410</v>
      </c>
      <c r="E33" s="229" t="s">
        <v>506</v>
      </c>
      <c r="F33" s="229" t="s">
        <v>61</v>
      </c>
      <c r="G33" s="229" t="s">
        <v>77</v>
      </c>
      <c r="H33" s="258">
        <v>2</v>
      </c>
      <c r="I33" s="229" t="s">
        <v>810</v>
      </c>
      <c r="J33" s="258">
        <v>3</v>
      </c>
      <c r="K33" s="258">
        <v>50.009696247119109</v>
      </c>
      <c r="L33" s="259">
        <v>456</v>
      </c>
      <c r="M33" s="258">
        <v>58</v>
      </c>
      <c r="N33" s="258">
        <v>124.45443413085121</v>
      </c>
      <c r="O33" s="258">
        <v>53.0630914434944</v>
      </c>
    </row>
    <row r="34" spans="1:15" x14ac:dyDescent="0.25">
      <c r="A34" s="229" t="s">
        <v>752</v>
      </c>
      <c r="B34" s="229" t="s">
        <v>808</v>
      </c>
      <c r="C34" s="229" t="s">
        <v>720</v>
      </c>
      <c r="D34" s="258">
        <v>7410</v>
      </c>
      <c r="E34" s="229" t="s">
        <v>506</v>
      </c>
      <c r="F34" s="229" t="s">
        <v>61</v>
      </c>
      <c r="G34" s="229" t="s">
        <v>60</v>
      </c>
      <c r="H34" s="258">
        <v>2</v>
      </c>
      <c r="I34" s="229" t="s">
        <v>810</v>
      </c>
      <c r="J34" s="258">
        <v>4</v>
      </c>
      <c r="K34" s="258">
        <v>49.923484416950942</v>
      </c>
      <c r="L34" s="259">
        <v>393</v>
      </c>
      <c r="M34" s="258">
        <v>84</v>
      </c>
      <c r="N34" s="258">
        <v>10.866979500253779</v>
      </c>
      <c r="O34" s="258">
        <v>36.812789653279403</v>
      </c>
    </row>
    <row r="35" spans="1:15" x14ac:dyDescent="0.25">
      <c r="A35" s="229" t="s">
        <v>753</v>
      </c>
      <c r="B35" s="229" t="s">
        <v>808</v>
      </c>
      <c r="C35" s="229" t="s">
        <v>720</v>
      </c>
      <c r="D35" s="258">
        <v>7410</v>
      </c>
      <c r="E35" s="229" t="s">
        <v>506</v>
      </c>
      <c r="F35" s="229" t="s">
        <v>61</v>
      </c>
      <c r="G35" s="229" t="s">
        <v>138</v>
      </c>
      <c r="H35" s="258">
        <v>2</v>
      </c>
      <c r="I35" s="229" t="s">
        <v>810</v>
      </c>
      <c r="J35" s="258">
        <v>3</v>
      </c>
      <c r="K35" s="258">
        <v>48.476036297198142</v>
      </c>
      <c r="L35" s="259">
        <v>361</v>
      </c>
      <c r="M35" s="258">
        <v>48</v>
      </c>
      <c r="N35" s="258">
        <v>6.8011028164853577</v>
      </c>
      <c r="O35" s="258">
        <v>52.703436667906303</v>
      </c>
    </row>
    <row r="36" spans="1:15" x14ac:dyDescent="0.25">
      <c r="A36" s="229" t="s">
        <v>754</v>
      </c>
      <c r="B36" s="229" t="s">
        <v>808</v>
      </c>
      <c r="C36" s="229" t="s">
        <v>720</v>
      </c>
      <c r="D36" s="258">
        <v>7410</v>
      </c>
      <c r="E36" s="229" t="s">
        <v>506</v>
      </c>
      <c r="F36" s="229" t="s">
        <v>61</v>
      </c>
      <c r="G36" s="229" t="s">
        <v>136</v>
      </c>
      <c r="H36" s="258">
        <v>2</v>
      </c>
      <c r="I36" s="229" t="s">
        <v>809</v>
      </c>
      <c r="J36" s="258">
        <v>5</v>
      </c>
      <c r="K36" s="258">
        <v>49.273753384689797</v>
      </c>
      <c r="L36" s="259">
        <v>270</v>
      </c>
      <c r="M36" s="258">
        <v>105</v>
      </c>
      <c r="N36" s="258">
        <v>24.838810286294347</v>
      </c>
      <c r="O36" s="258">
        <v>37.018421288500001</v>
      </c>
    </row>
    <row r="37" spans="1:15" x14ac:dyDescent="0.25">
      <c r="A37" s="229" t="s">
        <v>755</v>
      </c>
      <c r="B37" s="229" t="s">
        <v>808</v>
      </c>
      <c r="C37" s="229" t="s">
        <v>720</v>
      </c>
      <c r="D37" s="258">
        <v>7410</v>
      </c>
      <c r="E37" s="229" t="s">
        <v>506</v>
      </c>
      <c r="F37" s="229" t="s">
        <v>61</v>
      </c>
      <c r="G37" s="229" t="s">
        <v>114</v>
      </c>
      <c r="H37" s="258">
        <v>2</v>
      </c>
      <c r="I37" s="229" t="s">
        <v>810</v>
      </c>
      <c r="J37" s="258">
        <v>3</v>
      </c>
      <c r="K37" s="258">
        <v>47.058379024714711</v>
      </c>
      <c r="L37" s="259">
        <v>526</v>
      </c>
      <c r="M37" s="258">
        <v>41</v>
      </c>
      <c r="N37" s="258">
        <v>49.793788477839229</v>
      </c>
      <c r="O37" s="258">
        <v>54.074201012522003</v>
      </c>
    </row>
    <row r="38" spans="1:15" x14ac:dyDescent="0.25">
      <c r="A38" s="229" t="s">
        <v>756</v>
      </c>
      <c r="B38" s="229" t="s">
        <v>808</v>
      </c>
      <c r="C38" s="229" t="s">
        <v>720</v>
      </c>
      <c r="D38" s="258">
        <v>7410</v>
      </c>
      <c r="E38" s="229" t="s">
        <v>506</v>
      </c>
      <c r="F38" s="229" t="s">
        <v>61</v>
      </c>
      <c r="G38" s="229" t="s">
        <v>812</v>
      </c>
      <c r="H38" s="258">
        <v>2</v>
      </c>
      <c r="I38" s="229" t="s">
        <v>810</v>
      </c>
      <c r="J38" s="258">
        <v>3</v>
      </c>
      <c r="K38" s="258">
        <v>51.914913613848668</v>
      </c>
      <c r="L38" s="259">
        <v>526</v>
      </c>
      <c r="M38" s="258">
        <v>58</v>
      </c>
      <c r="N38" s="258">
        <v>120.99736651610534</v>
      </c>
      <c r="O38" s="258">
        <v>35.892843145377</v>
      </c>
    </row>
    <row r="39" spans="1:15" x14ac:dyDescent="0.25">
      <c r="A39" s="229" t="s">
        <v>757</v>
      </c>
      <c r="B39" s="229" t="s">
        <v>808</v>
      </c>
      <c r="C39" s="229" t="s">
        <v>720</v>
      </c>
      <c r="D39" s="258">
        <v>7410</v>
      </c>
      <c r="E39" s="229" t="s">
        <v>506</v>
      </c>
      <c r="F39" s="229" t="s">
        <v>61</v>
      </c>
      <c r="G39" s="229" t="s">
        <v>120</v>
      </c>
      <c r="H39" s="258">
        <v>2</v>
      </c>
      <c r="I39" s="229" t="s">
        <v>809</v>
      </c>
      <c r="J39" s="258">
        <v>2</v>
      </c>
      <c r="K39" s="258">
        <v>48.304689776071953</v>
      </c>
      <c r="L39" s="259">
        <v>218</v>
      </c>
      <c r="M39" s="258">
        <v>30</v>
      </c>
      <c r="N39" s="258">
        <v>6.8011028164853577</v>
      </c>
      <c r="O39" s="258">
        <v>47.990951000519203</v>
      </c>
    </row>
    <row r="40" spans="1:15" x14ac:dyDescent="0.25">
      <c r="A40" s="229" t="s">
        <v>758</v>
      </c>
      <c r="B40" s="229" t="s">
        <v>808</v>
      </c>
      <c r="C40" s="229" t="s">
        <v>720</v>
      </c>
      <c r="D40" s="258">
        <v>7410</v>
      </c>
      <c r="E40" s="229" t="s">
        <v>506</v>
      </c>
      <c r="F40" s="229" t="s">
        <v>61</v>
      </c>
      <c r="G40" s="229" t="s">
        <v>79</v>
      </c>
      <c r="H40" s="258">
        <v>3</v>
      </c>
      <c r="I40" s="229" t="s">
        <v>810</v>
      </c>
      <c r="J40" s="258">
        <v>6</v>
      </c>
      <c r="K40" s="258">
        <v>50.37783456061365</v>
      </c>
      <c r="L40" s="259">
        <v>1102</v>
      </c>
      <c r="M40" s="258">
        <v>173</v>
      </c>
      <c r="N40" s="258">
        <v>19.271475588465943</v>
      </c>
      <c r="O40" s="258">
        <v>51.5753447804979</v>
      </c>
    </row>
    <row r="41" spans="1:15" x14ac:dyDescent="0.25">
      <c r="A41" s="229" t="s">
        <v>759</v>
      </c>
      <c r="B41" s="229" t="s">
        <v>808</v>
      </c>
      <c r="C41" s="229" t="s">
        <v>720</v>
      </c>
      <c r="D41" s="258">
        <v>7410</v>
      </c>
      <c r="E41" s="229" t="s">
        <v>506</v>
      </c>
      <c r="F41" s="229" t="s">
        <v>70</v>
      </c>
      <c r="G41" s="229" t="s">
        <v>125</v>
      </c>
      <c r="H41" s="258">
        <v>2</v>
      </c>
      <c r="I41" s="229" t="s">
        <v>809</v>
      </c>
      <c r="J41" s="258">
        <v>3</v>
      </c>
      <c r="K41" s="258">
        <v>48.056464398244806</v>
      </c>
      <c r="L41" s="259">
        <v>511</v>
      </c>
      <c r="M41" s="258">
        <v>55</v>
      </c>
      <c r="N41" s="258">
        <v>66.039156016630301</v>
      </c>
      <c r="O41" s="258">
        <v>31.5552847742991</v>
      </c>
    </row>
    <row r="42" spans="1:15" x14ac:dyDescent="0.25">
      <c r="A42" s="229" t="s">
        <v>760</v>
      </c>
      <c r="B42" s="229" t="s">
        <v>808</v>
      </c>
      <c r="C42" s="229" t="s">
        <v>720</v>
      </c>
      <c r="D42" s="258">
        <v>7410</v>
      </c>
      <c r="E42" s="229" t="s">
        <v>506</v>
      </c>
      <c r="F42" s="229" t="s">
        <v>70</v>
      </c>
      <c r="G42" s="229" t="s">
        <v>85</v>
      </c>
      <c r="H42" s="258">
        <v>2</v>
      </c>
      <c r="I42" s="229" t="s">
        <v>810</v>
      </c>
      <c r="J42" s="258">
        <v>2</v>
      </c>
      <c r="K42" s="258">
        <v>49.44116041559392</v>
      </c>
      <c r="L42" s="259">
        <v>524</v>
      </c>
      <c r="M42" s="258">
        <v>30</v>
      </c>
      <c r="N42" s="258">
        <v>8.7655765290565455</v>
      </c>
      <c r="O42" s="258">
        <v>49.284227876095002</v>
      </c>
    </row>
    <row r="43" spans="1:15" x14ac:dyDescent="0.25">
      <c r="A43" s="229" t="s">
        <v>761</v>
      </c>
      <c r="B43" s="229" t="s">
        <v>808</v>
      </c>
      <c r="C43" s="229" t="s">
        <v>720</v>
      </c>
      <c r="D43" s="258">
        <v>7410</v>
      </c>
      <c r="E43" s="229" t="s">
        <v>506</v>
      </c>
      <c r="F43" s="229" t="s">
        <v>70</v>
      </c>
      <c r="G43" s="229" t="s">
        <v>98</v>
      </c>
      <c r="H43" s="258">
        <v>2</v>
      </c>
      <c r="I43" s="229" t="s">
        <v>810</v>
      </c>
      <c r="J43" s="258">
        <v>2</v>
      </c>
      <c r="K43" s="258">
        <v>39.002317990070935</v>
      </c>
      <c r="L43" s="259">
        <v>463</v>
      </c>
      <c r="M43" s="258">
        <v>32</v>
      </c>
      <c r="N43" s="258">
        <v>13.298423040501037</v>
      </c>
      <c r="O43" s="258">
        <v>27.526946446650701</v>
      </c>
    </row>
    <row r="44" spans="1:15" x14ac:dyDescent="0.25">
      <c r="A44" s="229" t="s">
        <v>762</v>
      </c>
      <c r="B44" s="229" t="s">
        <v>808</v>
      </c>
      <c r="C44" s="229" t="s">
        <v>720</v>
      </c>
      <c r="D44" s="258">
        <v>7410</v>
      </c>
      <c r="E44" s="229" t="s">
        <v>506</v>
      </c>
      <c r="F44" s="229" t="s">
        <v>70</v>
      </c>
      <c r="G44" s="229" t="s">
        <v>119</v>
      </c>
      <c r="H44" s="258">
        <v>2</v>
      </c>
      <c r="I44" s="229" t="s">
        <v>810</v>
      </c>
      <c r="J44" s="258">
        <v>6</v>
      </c>
      <c r="K44" s="258">
        <v>46.86051719260611</v>
      </c>
      <c r="L44" s="259">
        <v>642</v>
      </c>
      <c r="M44" s="258">
        <v>147</v>
      </c>
      <c r="N44" s="258">
        <v>1.8078880904581334</v>
      </c>
      <c r="O44" s="258">
        <v>33.958733439127201</v>
      </c>
    </row>
    <row r="45" spans="1:15" x14ac:dyDescent="0.25">
      <c r="A45" s="229" t="s">
        <v>763</v>
      </c>
      <c r="B45" s="229" t="s">
        <v>808</v>
      </c>
      <c r="C45" s="229" t="s">
        <v>720</v>
      </c>
      <c r="D45" s="258">
        <v>7410</v>
      </c>
      <c r="E45" s="229" t="s">
        <v>506</v>
      </c>
      <c r="F45" s="229" t="s">
        <v>70</v>
      </c>
      <c r="G45" s="229" t="s">
        <v>78</v>
      </c>
      <c r="H45" s="258">
        <v>2</v>
      </c>
      <c r="I45" s="229" t="s">
        <v>810</v>
      </c>
      <c r="J45" s="258">
        <v>3</v>
      </c>
      <c r="K45" s="258">
        <v>48.276814038076509</v>
      </c>
      <c r="L45" s="259">
        <v>582</v>
      </c>
      <c r="M45" s="258">
        <v>50</v>
      </c>
      <c r="N45" s="258">
        <v>35.724846425822214</v>
      </c>
      <c r="O45" s="258">
        <v>33.336446052912599</v>
      </c>
    </row>
    <row r="46" spans="1:15" x14ac:dyDescent="0.25">
      <c r="A46" s="229" t="s">
        <v>764</v>
      </c>
      <c r="B46" s="229" t="s">
        <v>808</v>
      </c>
      <c r="C46" s="229" t="s">
        <v>720</v>
      </c>
      <c r="D46" s="258">
        <v>7410</v>
      </c>
      <c r="E46" s="229" t="s">
        <v>506</v>
      </c>
      <c r="F46" s="229" t="s">
        <v>70</v>
      </c>
      <c r="G46" s="229" t="s">
        <v>104</v>
      </c>
      <c r="H46" s="258">
        <v>2</v>
      </c>
      <c r="I46" s="229" t="s">
        <v>809</v>
      </c>
      <c r="J46" s="258">
        <v>4</v>
      </c>
      <c r="K46" s="258">
        <v>47.521206895103369</v>
      </c>
      <c r="L46" s="259">
        <v>286</v>
      </c>
      <c r="M46" s="258">
        <v>73</v>
      </c>
      <c r="N46" s="258">
        <v>5.6675856804044651</v>
      </c>
      <c r="O46" s="258">
        <v>34.583425716715603</v>
      </c>
    </row>
    <row r="47" spans="1:15" x14ac:dyDescent="0.25">
      <c r="A47" s="229" t="s">
        <v>765</v>
      </c>
      <c r="B47" s="229" t="s">
        <v>808</v>
      </c>
      <c r="C47" s="229" t="s">
        <v>720</v>
      </c>
      <c r="D47" s="258">
        <v>7410</v>
      </c>
      <c r="E47" s="229" t="s">
        <v>506</v>
      </c>
      <c r="F47" s="229" t="s">
        <v>70</v>
      </c>
      <c r="G47" s="229" t="s">
        <v>126</v>
      </c>
      <c r="H47" s="258">
        <v>2</v>
      </c>
      <c r="I47" s="229" t="s">
        <v>809</v>
      </c>
      <c r="J47" s="258">
        <v>6</v>
      </c>
      <c r="K47" s="258">
        <v>48.278556251230505</v>
      </c>
      <c r="L47" s="259">
        <v>578</v>
      </c>
      <c r="M47" s="258">
        <v>156</v>
      </c>
      <c r="N47" s="258">
        <v>10.405687309222598</v>
      </c>
      <c r="O47" s="258">
        <v>29.517909551477</v>
      </c>
    </row>
    <row r="48" spans="1:15" x14ac:dyDescent="0.25">
      <c r="A48" s="229" t="s">
        <v>766</v>
      </c>
      <c r="B48" s="229" t="s">
        <v>808</v>
      </c>
      <c r="C48" s="229" t="s">
        <v>720</v>
      </c>
      <c r="D48" s="258">
        <v>7410</v>
      </c>
      <c r="E48" s="229" t="s">
        <v>506</v>
      </c>
      <c r="F48" s="229" t="s">
        <v>70</v>
      </c>
      <c r="G48" s="229" t="s">
        <v>69</v>
      </c>
      <c r="H48" s="258">
        <v>2</v>
      </c>
      <c r="I48" s="229" t="s">
        <v>809</v>
      </c>
      <c r="J48" s="258">
        <v>1</v>
      </c>
      <c r="K48" s="258">
        <v>48.083719821402951</v>
      </c>
      <c r="L48" s="259">
        <v>232</v>
      </c>
      <c r="M48" s="258">
        <v>4</v>
      </c>
      <c r="N48" s="258">
        <v>50.498188412403778</v>
      </c>
      <c r="O48" s="258">
        <v>43.8498241337916</v>
      </c>
    </row>
    <row r="49" spans="1:15" x14ac:dyDescent="0.25">
      <c r="A49" s="229" t="s">
        <v>767</v>
      </c>
      <c r="B49" s="229" t="s">
        <v>808</v>
      </c>
      <c r="C49" s="229" t="s">
        <v>720</v>
      </c>
      <c r="D49" s="258">
        <v>7410</v>
      </c>
      <c r="E49" s="229" t="s">
        <v>506</v>
      </c>
      <c r="F49" s="229" t="s">
        <v>70</v>
      </c>
      <c r="G49" s="229" t="s">
        <v>141</v>
      </c>
      <c r="H49" s="258">
        <v>2</v>
      </c>
      <c r="I49" s="229" t="s">
        <v>809</v>
      </c>
      <c r="J49" s="258">
        <v>4</v>
      </c>
      <c r="K49" s="258">
        <v>46.327845803961033</v>
      </c>
      <c r="L49" s="259">
        <v>377</v>
      </c>
      <c r="M49" s="258">
        <v>77</v>
      </c>
      <c r="N49" s="258">
        <v>19.923742185150854</v>
      </c>
      <c r="O49" s="258">
        <v>33.273428064389499</v>
      </c>
    </row>
    <row r="50" spans="1:15" x14ac:dyDescent="0.25">
      <c r="A50" s="229" t="s">
        <v>768</v>
      </c>
      <c r="B50" s="229" t="s">
        <v>808</v>
      </c>
      <c r="C50" s="229" t="s">
        <v>720</v>
      </c>
      <c r="D50" s="258">
        <v>7410</v>
      </c>
      <c r="E50" s="229" t="s">
        <v>506</v>
      </c>
      <c r="F50" s="229" t="s">
        <v>70</v>
      </c>
      <c r="G50" s="229" t="s">
        <v>95</v>
      </c>
      <c r="H50" s="258">
        <v>2</v>
      </c>
      <c r="I50" s="229" t="s">
        <v>809</v>
      </c>
      <c r="J50" s="258">
        <v>6</v>
      </c>
      <c r="K50" s="258">
        <v>48.700034553905148</v>
      </c>
      <c r="L50" s="259">
        <v>765</v>
      </c>
      <c r="M50" s="258">
        <v>138</v>
      </c>
      <c r="N50" s="258">
        <v>65.789031384430189</v>
      </c>
      <c r="O50" s="258">
        <v>42.965639309796799</v>
      </c>
    </row>
    <row r="51" spans="1:15" x14ac:dyDescent="0.25">
      <c r="A51" s="229" t="s">
        <v>769</v>
      </c>
      <c r="B51" s="229" t="s">
        <v>808</v>
      </c>
      <c r="C51" s="229" t="s">
        <v>720</v>
      </c>
      <c r="D51" s="258">
        <v>7410</v>
      </c>
      <c r="E51" s="229" t="s">
        <v>506</v>
      </c>
      <c r="F51" s="229" t="s">
        <v>70</v>
      </c>
      <c r="G51" s="229" t="s">
        <v>92</v>
      </c>
      <c r="H51" s="258">
        <v>2</v>
      </c>
      <c r="I51" s="229" t="s">
        <v>809</v>
      </c>
      <c r="J51" s="258">
        <v>6</v>
      </c>
      <c r="K51" s="258">
        <v>46.980953337799924</v>
      </c>
      <c r="L51" s="259">
        <v>643</v>
      </c>
      <c r="M51" s="258">
        <v>155</v>
      </c>
      <c r="N51" s="258">
        <v>36.157761809162665</v>
      </c>
      <c r="O51" s="258">
        <v>49.9689159756756</v>
      </c>
    </row>
    <row r="52" spans="1:15" x14ac:dyDescent="0.25">
      <c r="A52" s="229" t="s">
        <v>770</v>
      </c>
      <c r="B52" s="229" t="s">
        <v>808</v>
      </c>
      <c r="C52" s="229" t="s">
        <v>720</v>
      </c>
      <c r="D52" s="258">
        <v>7410</v>
      </c>
      <c r="E52" s="229" t="s">
        <v>506</v>
      </c>
      <c r="F52" s="229" t="s">
        <v>70</v>
      </c>
      <c r="G52" s="229" t="s">
        <v>99</v>
      </c>
      <c r="H52" s="258">
        <v>2</v>
      </c>
      <c r="I52" s="229" t="s">
        <v>809</v>
      </c>
      <c r="J52" s="258">
        <v>4</v>
      </c>
      <c r="K52" s="258">
        <v>47.500950852098931</v>
      </c>
      <c r="L52" s="259">
        <v>303</v>
      </c>
      <c r="M52" s="258">
        <v>63</v>
      </c>
      <c r="N52" s="258">
        <v>7.5037389660028735</v>
      </c>
      <c r="O52" s="258">
        <v>39.923287223896097</v>
      </c>
    </row>
    <row r="53" spans="1:15" x14ac:dyDescent="0.25">
      <c r="A53" s="229" t="s">
        <v>771</v>
      </c>
      <c r="B53" s="229" t="s">
        <v>808</v>
      </c>
      <c r="C53" s="229" t="s">
        <v>720</v>
      </c>
      <c r="D53" s="258">
        <v>7410</v>
      </c>
      <c r="E53" s="229" t="s">
        <v>506</v>
      </c>
      <c r="F53" s="229" t="s">
        <v>70</v>
      </c>
      <c r="G53" s="229" t="s">
        <v>108</v>
      </c>
      <c r="H53" s="258">
        <v>2</v>
      </c>
      <c r="I53" s="229" t="s">
        <v>810</v>
      </c>
      <c r="J53" s="258">
        <v>2</v>
      </c>
      <c r="K53" s="258">
        <v>47.925703228723947</v>
      </c>
      <c r="L53" s="259">
        <v>381</v>
      </c>
      <c r="M53" s="258">
        <v>26</v>
      </c>
      <c r="N53" s="258">
        <v>5.0817704730899305</v>
      </c>
      <c r="O53" s="258">
        <v>49.0569911760591</v>
      </c>
    </row>
    <row r="54" spans="1:15" x14ac:dyDescent="0.25">
      <c r="A54" s="229" t="s">
        <v>772</v>
      </c>
      <c r="B54" s="229" t="s">
        <v>808</v>
      </c>
      <c r="C54" s="229" t="s">
        <v>720</v>
      </c>
      <c r="D54" s="258">
        <v>7410</v>
      </c>
      <c r="E54" s="229" t="s">
        <v>506</v>
      </c>
      <c r="F54" s="229" t="s">
        <v>70</v>
      </c>
      <c r="G54" s="229" t="s">
        <v>91</v>
      </c>
      <c r="H54" s="258">
        <v>2</v>
      </c>
      <c r="I54" s="229" t="s">
        <v>810</v>
      </c>
      <c r="J54" s="258">
        <v>6</v>
      </c>
      <c r="K54" s="258">
        <v>51.208181945233456</v>
      </c>
      <c r="L54" s="259">
        <v>611</v>
      </c>
      <c r="M54" s="258">
        <v>137</v>
      </c>
      <c r="N54" s="258">
        <v>9.6420698157767095</v>
      </c>
      <c r="O54" s="258">
        <v>41.078394511617297</v>
      </c>
    </row>
    <row r="55" spans="1:15" x14ac:dyDescent="0.25">
      <c r="A55" s="229" t="s">
        <v>773</v>
      </c>
      <c r="B55" s="229" t="s">
        <v>808</v>
      </c>
      <c r="C55" s="229" t="s">
        <v>720</v>
      </c>
      <c r="D55" s="258">
        <v>7410</v>
      </c>
      <c r="E55" s="229" t="s">
        <v>506</v>
      </c>
      <c r="F55" s="229" t="s">
        <v>72</v>
      </c>
      <c r="G55" s="229" t="s">
        <v>90</v>
      </c>
      <c r="H55" s="258">
        <v>2</v>
      </c>
      <c r="I55" s="229" t="s">
        <v>809</v>
      </c>
      <c r="J55" s="258">
        <v>8</v>
      </c>
      <c r="K55" s="258">
        <v>49.449634493121891</v>
      </c>
      <c r="L55" s="259">
        <v>706</v>
      </c>
      <c r="M55" s="258">
        <v>334</v>
      </c>
      <c r="N55" s="258">
        <v>3.4142910098921444</v>
      </c>
      <c r="O55" s="258">
        <v>54.187272619733903</v>
      </c>
    </row>
    <row r="56" spans="1:15" x14ac:dyDescent="0.25">
      <c r="A56" s="229" t="s">
        <v>774</v>
      </c>
      <c r="B56" s="229" t="s">
        <v>808</v>
      </c>
      <c r="C56" s="229" t="s">
        <v>720</v>
      </c>
      <c r="D56" s="258">
        <v>7410</v>
      </c>
      <c r="E56" s="229" t="s">
        <v>506</v>
      </c>
      <c r="F56" s="229" t="s">
        <v>72</v>
      </c>
      <c r="G56" s="229" t="s">
        <v>135</v>
      </c>
      <c r="H56" s="258">
        <v>2</v>
      </c>
      <c r="I56" s="229" t="s">
        <v>809</v>
      </c>
      <c r="J56" s="258">
        <v>5</v>
      </c>
      <c r="K56" s="258">
        <v>50.991802192907883</v>
      </c>
      <c r="L56" s="259">
        <v>602</v>
      </c>
      <c r="M56" s="258">
        <v>121</v>
      </c>
      <c r="N56" s="258">
        <v>36.850642093989833</v>
      </c>
      <c r="O56" s="258">
        <v>35.723102496562198</v>
      </c>
    </row>
    <row r="57" spans="1:15" x14ac:dyDescent="0.25">
      <c r="A57" s="229" t="s">
        <v>775</v>
      </c>
      <c r="B57" s="229" t="s">
        <v>808</v>
      </c>
      <c r="C57" s="229" t="s">
        <v>720</v>
      </c>
      <c r="D57" s="258">
        <v>7410</v>
      </c>
      <c r="E57" s="229" t="s">
        <v>506</v>
      </c>
      <c r="F57" s="229" t="s">
        <v>72</v>
      </c>
      <c r="G57" s="229" t="s">
        <v>94</v>
      </c>
      <c r="H57" s="258">
        <v>2</v>
      </c>
      <c r="I57" s="229" t="s">
        <v>809</v>
      </c>
      <c r="J57" s="258">
        <v>4</v>
      </c>
      <c r="K57" s="258">
        <v>47.843913628904467</v>
      </c>
      <c r="L57" s="259">
        <v>392</v>
      </c>
      <c r="M57" s="258">
        <v>80</v>
      </c>
      <c r="N57" s="258">
        <v>51.008271123640185</v>
      </c>
      <c r="O57" s="258">
        <v>37.508136441325</v>
      </c>
    </row>
    <row r="58" spans="1:15" x14ac:dyDescent="0.25">
      <c r="A58" s="229" t="s">
        <v>776</v>
      </c>
      <c r="B58" s="229" t="s">
        <v>808</v>
      </c>
      <c r="C58" s="229" t="s">
        <v>720</v>
      </c>
      <c r="D58" s="258">
        <v>7410</v>
      </c>
      <c r="E58" s="229" t="s">
        <v>506</v>
      </c>
      <c r="F58" s="229" t="s">
        <v>72</v>
      </c>
      <c r="G58" s="229" t="s">
        <v>122</v>
      </c>
      <c r="H58" s="258">
        <v>2</v>
      </c>
      <c r="I58" s="229" t="s">
        <v>809</v>
      </c>
      <c r="J58" s="258">
        <v>4</v>
      </c>
      <c r="K58" s="258">
        <v>48.750077429995628</v>
      </c>
      <c r="L58" s="259">
        <v>798</v>
      </c>
      <c r="M58" s="258">
        <v>88</v>
      </c>
      <c r="N58" s="258">
        <v>4.5025819572102144</v>
      </c>
      <c r="O58" s="258">
        <v>53.4885839309541</v>
      </c>
    </row>
    <row r="59" spans="1:15" x14ac:dyDescent="0.25">
      <c r="A59" s="229" t="s">
        <v>777</v>
      </c>
      <c r="B59" s="229" t="s">
        <v>808</v>
      </c>
      <c r="C59" s="229" t="s">
        <v>720</v>
      </c>
      <c r="D59" s="258">
        <v>7410</v>
      </c>
      <c r="E59" s="229" t="s">
        <v>506</v>
      </c>
      <c r="F59" s="229" t="s">
        <v>72</v>
      </c>
      <c r="G59" s="229" t="s">
        <v>127</v>
      </c>
      <c r="H59" s="258">
        <v>2</v>
      </c>
      <c r="I59" s="229" t="s">
        <v>809</v>
      </c>
      <c r="J59" s="258">
        <v>6</v>
      </c>
      <c r="K59" s="258">
        <v>47.624538539159097</v>
      </c>
      <c r="L59" s="259">
        <v>812</v>
      </c>
      <c r="M59" s="258">
        <v>173</v>
      </c>
      <c r="N59" s="258">
        <v>78.552737530405892</v>
      </c>
      <c r="O59" s="258">
        <v>33.534841317416699</v>
      </c>
    </row>
    <row r="60" spans="1:15" x14ac:dyDescent="0.25">
      <c r="A60" s="229" t="s">
        <v>778</v>
      </c>
      <c r="B60" s="229" t="s">
        <v>808</v>
      </c>
      <c r="C60" s="229" t="s">
        <v>720</v>
      </c>
      <c r="D60" s="258">
        <v>7410</v>
      </c>
      <c r="E60" s="229" t="s">
        <v>506</v>
      </c>
      <c r="F60" s="229" t="s">
        <v>72</v>
      </c>
      <c r="G60" s="229" t="s">
        <v>813</v>
      </c>
      <c r="H60" s="258">
        <v>2</v>
      </c>
      <c r="I60" s="229" t="s">
        <v>809</v>
      </c>
      <c r="J60" s="258">
        <v>1</v>
      </c>
      <c r="K60" s="258">
        <v>45.151127100751445</v>
      </c>
      <c r="L60" s="259">
        <v>202</v>
      </c>
      <c r="M60" s="258">
        <v>13</v>
      </c>
      <c r="N60" s="258">
        <v>65.59663666500127</v>
      </c>
      <c r="O60" s="258">
        <v>40.424946440880497</v>
      </c>
    </row>
    <row r="61" spans="1:15" x14ac:dyDescent="0.25">
      <c r="A61" s="229" t="s">
        <v>779</v>
      </c>
      <c r="B61" s="229" t="s">
        <v>808</v>
      </c>
      <c r="C61" s="229" t="s">
        <v>720</v>
      </c>
      <c r="D61" s="258">
        <v>7410</v>
      </c>
      <c r="E61" s="229" t="s">
        <v>506</v>
      </c>
      <c r="F61" s="229" t="s">
        <v>72</v>
      </c>
      <c r="G61" s="229" t="s">
        <v>74</v>
      </c>
      <c r="H61" s="258">
        <v>3</v>
      </c>
      <c r="I61" s="229" t="s">
        <v>810</v>
      </c>
      <c r="J61" s="258">
        <v>3</v>
      </c>
      <c r="K61" s="258">
        <v>47.630371180623932</v>
      </c>
      <c r="L61" s="259">
        <v>1125</v>
      </c>
      <c r="M61" s="258">
        <v>44</v>
      </c>
      <c r="N61" s="258">
        <v>3.0255982201579683</v>
      </c>
      <c r="O61" s="258">
        <v>26.9409396121643</v>
      </c>
    </row>
    <row r="62" spans="1:15" x14ac:dyDescent="0.25">
      <c r="A62" s="229" t="s">
        <v>780</v>
      </c>
      <c r="B62" s="229" t="s">
        <v>808</v>
      </c>
      <c r="C62" s="229" t="s">
        <v>720</v>
      </c>
      <c r="D62" s="258">
        <v>7410</v>
      </c>
      <c r="E62" s="229" t="s">
        <v>506</v>
      </c>
      <c r="F62" s="229" t="s">
        <v>72</v>
      </c>
      <c r="G62" s="229" t="s">
        <v>102</v>
      </c>
      <c r="H62" s="258">
        <v>3</v>
      </c>
      <c r="I62" s="229" t="s">
        <v>810</v>
      </c>
      <c r="J62" s="258">
        <v>5</v>
      </c>
      <c r="K62" s="258">
        <v>48.522770042693438</v>
      </c>
      <c r="L62" s="259">
        <v>1628</v>
      </c>
      <c r="M62" s="258">
        <v>111</v>
      </c>
      <c r="N62" s="258">
        <v>4.1863752908368967</v>
      </c>
      <c r="O62" s="258">
        <v>30.6060921632759</v>
      </c>
    </row>
    <row r="63" spans="1:15" x14ac:dyDescent="0.25">
      <c r="A63" s="229" t="s">
        <v>781</v>
      </c>
      <c r="B63" s="229" t="s">
        <v>808</v>
      </c>
      <c r="C63" s="229" t="s">
        <v>720</v>
      </c>
      <c r="D63" s="258">
        <v>7410</v>
      </c>
      <c r="E63" s="229" t="s">
        <v>506</v>
      </c>
      <c r="F63" s="229" t="s">
        <v>72</v>
      </c>
      <c r="G63" s="229" t="s">
        <v>106</v>
      </c>
      <c r="H63" s="258">
        <v>2</v>
      </c>
      <c r="I63" s="229" t="s">
        <v>810</v>
      </c>
      <c r="J63" s="258">
        <v>3</v>
      </c>
      <c r="K63" s="258">
        <v>45.88666172625544</v>
      </c>
      <c r="L63" s="259">
        <v>941</v>
      </c>
      <c r="M63" s="258">
        <v>54</v>
      </c>
      <c r="N63" s="258">
        <v>2.7392204927342201</v>
      </c>
      <c r="O63" s="258">
        <v>24.325734110864101</v>
      </c>
    </row>
    <row r="64" spans="1:15" x14ac:dyDescent="0.25">
      <c r="A64" s="229" t="s">
        <v>782</v>
      </c>
      <c r="B64" s="229" t="s">
        <v>808</v>
      </c>
      <c r="C64" s="229" t="s">
        <v>720</v>
      </c>
      <c r="D64" s="258">
        <v>7410</v>
      </c>
      <c r="E64" s="229" t="s">
        <v>506</v>
      </c>
      <c r="F64" s="229" t="s">
        <v>72</v>
      </c>
      <c r="G64" s="229" t="s">
        <v>130</v>
      </c>
      <c r="H64" s="258">
        <v>2</v>
      </c>
      <c r="I64" s="229" t="s">
        <v>809</v>
      </c>
      <c r="J64" s="258">
        <v>5</v>
      </c>
      <c r="K64" s="258">
        <v>51.847178473773312</v>
      </c>
      <c r="L64" s="259">
        <v>432</v>
      </c>
      <c r="M64" s="258">
        <v>97</v>
      </c>
      <c r="N64" s="258">
        <v>2.2192891564298938</v>
      </c>
      <c r="O64" s="258">
        <v>30.643005728531499</v>
      </c>
    </row>
    <row r="65" spans="1:15" x14ac:dyDescent="0.25">
      <c r="A65" s="229" t="s">
        <v>783</v>
      </c>
      <c r="B65" s="229" t="s">
        <v>808</v>
      </c>
      <c r="C65" s="229" t="s">
        <v>720</v>
      </c>
      <c r="D65" s="258">
        <v>7410</v>
      </c>
      <c r="E65" s="229" t="s">
        <v>506</v>
      </c>
      <c r="F65" s="229" t="s">
        <v>72</v>
      </c>
      <c r="G65" s="229" t="s">
        <v>814</v>
      </c>
      <c r="H65" s="258">
        <v>2</v>
      </c>
      <c r="I65" s="229" t="s">
        <v>810</v>
      </c>
      <c r="J65" s="258">
        <v>1</v>
      </c>
      <c r="K65" s="258">
        <v>49.190039007880713</v>
      </c>
      <c r="L65" s="259">
        <v>353</v>
      </c>
      <c r="M65" s="258">
        <v>9</v>
      </c>
      <c r="N65" s="258">
        <v>6.4536034808818217</v>
      </c>
      <c r="O65" s="258">
        <v>43.9269964966796</v>
      </c>
    </row>
    <row r="66" spans="1:15" x14ac:dyDescent="0.25">
      <c r="A66" s="229" t="s">
        <v>784</v>
      </c>
      <c r="B66" s="229" t="s">
        <v>808</v>
      </c>
      <c r="C66" s="229" t="s">
        <v>720</v>
      </c>
      <c r="D66" s="258">
        <v>7410</v>
      </c>
      <c r="E66" s="229" t="s">
        <v>506</v>
      </c>
      <c r="F66" s="229" t="s">
        <v>72</v>
      </c>
      <c r="G66" s="229" t="s">
        <v>124</v>
      </c>
      <c r="H66" s="258">
        <v>2</v>
      </c>
      <c r="I66" s="229" t="s">
        <v>810</v>
      </c>
      <c r="J66" s="258">
        <v>1</v>
      </c>
      <c r="K66" s="258">
        <v>50.382044697607775</v>
      </c>
      <c r="L66" s="259">
        <v>527</v>
      </c>
      <c r="M66" s="258">
        <v>5</v>
      </c>
      <c r="N66" s="258">
        <v>4.0248783662651864</v>
      </c>
      <c r="O66" s="258">
        <v>42.460211148700701</v>
      </c>
    </row>
    <row r="67" spans="1:15" x14ac:dyDescent="0.25">
      <c r="A67" s="229" t="s">
        <v>785</v>
      </c>
      <c r="B67" s="229" t="s">
        <v>808</v>
      </c>
      <c r="C67" s="229" t="s">
        <v>720</v>
      </c>
      <c r="D67" s="258">
        <v>7410</v>
      </c>
      <c r="E67" s="229" t="s">
        <v>506</v>
      </c>
      <c r="F67" s="229" t="s">
        <v>72</v>
      </c>
      <c r="G67" s="229" t="s">
        <v>146</v>
      </c>
      <c r="H67" s="258">
        <v>2</v>
      </c>
      <c r="I67" s="229" t="s">
        <v>810</v>
      </c>
      <c r="J67" s="258">
        <v>3</v>
      </c>
      <c r="K67" s="258">
        <v>44.670345529010547</v>
      </c>
      <c r="L67" s="259">
        <v>569</v>
      </c>
      <c r="M67" s="258">
        <v>42</v>
      </c>
      <c r="N67" s="258">
        <v>4.5417066569859799</v>
      </c>
      <c r="O67" s="258">
        <v>23.393656865560601</v>
      </c>
    </row>
    <row r="68" spans="1:15" x14ac:dyDescent="0.25">
      <c r="A68" s="229" t="s">
        <v>786</v>
      </c>
      <c r="B68" s="229" t="s">
        <v>808</v>
      </c>
      <c r="C68" s="229" t="s">
        <v>720</v>
      </c>
      <c r="D68" s="258">
        <v>7410</v>
      </c>
      <c r="E68" s="229" t="s">
        <v>506</v>
      </c>
      <c r="F68" s="229" t="s">
        <v>72</v>
      </c>
      <c r="G68" s="229" t="s">
        <v>71</v>
      </c>
      <c r="H68" s="258">
        <v>2</v>
      </c>
      <c r="I68" s="229" t="s">
        <v>809</v>
      </c>
      <c r="J68" s="258">
        <v>3</v>
      </c>
      <c r="K68" s="258">
        <v>47.044865036861381</v>
      </c>
      <c r="L68" s="259">
        <v>450</v>
      </c>
      <c r="M68" s="258">
        <v>41</v>
      </c>
      <c r="N68" s="258">
        <v>3.6020655657681711</v>
      </c>
      <c r="O68" s="258">
        <v>34.9888676213548</v>
      </c>
    </row>
    <row r="69" spans="1:15" x14ac:dyDescent="0.25">
      <c r="A69" s="229" t="s">
        <v>787</v>
      </c>
      <c r="B69" s="229" t="s">
        <v>808</v>
      </c>
      <c r="C69" s="229" t="s">
        <v>720</v>
      </c>
      <c r="D69" s="258">
        <v>7410</v>
      </c>
      <c r="E69" s="229" t="s">
        <v>506</v>
      </c>
      <c r="F69" s="229" t="s">
        <v>68</v>
      </c>
      <c r="G69" s="229" t="s">
        <v>117</v>
      </c>
      <c r="H69" s="258">
        <v>3</v>
      </c>
      <c r="I69" s="229" t="s">
        <v>810</v>
      </c>
      <c r="J69" s="258">
        <v>5</v>
      </c>
      <c r="K69" s="258">
        <v>44.726590906291001</v>
      </c>
      <c r="L69" s="259">
        <v>1199</v>
      </c>
      <c r="M69" s="258">
        <v>129</v>
      </c>
      <c r="N69" s="258">
        <v>4.0690358731108986</v>
      </c>
      <c r="O69" s="258">
        <v>32.756242589497099</v>
      </c>
    </row>
    <row r="70" spans="1:15" x14ac:dyDescent="0.25">
      <c r="A70" s="229" t="s">
        <v>788</v>
      </c>
      <c r="B70" s="229" t="s">
        <v>808</v>
      </c>
      <c r="C70" s="229" t="s">
        <v>720</v>
      </c>
      <c r="D70" s="258">
        <v>7410</v>
      </c>
      <c r="E70" s="229" t="s">
        <v>506</v>
      </c>
      <c r="F70" s="229" t="s">
        <v>68</v>
      </c>
      <c r="G70" s="229" t="s">
        <v>67</v>
      </c>
      <c r="H70" s="258">
        <v>2</v>
      </c>
      <c r="I70" s="229" t="s">
        <v>809</v>
      </c>
      <c r="J70" s="258">
        <v>4</v>
      </c>
      <c r="K70" s="258">
        <v>46.831035330785149</v>
      </c>
      <c r="L70" s="259">
        <v>813</v>
      </c>
      <c r="M70" s="258">
        <v>86</v>
      </c>
      <c r="N70" s="258">
        <v>0.20363881766461955</v>
      </c>
      <c r="O70" s="258">
        <v>34.695351954320202</v>
      </c>
    </row>
    <row r="71" spans="1:15" x14ac:dyDescent="0.25">
      <c r="A71" s="229" t="s">
        <v>789</v>
      </c>
      <c r="B71" s="229" t="s">
        <v>808</v>
      </c>
      <c r="C71" s="229" t="s">
        <v>720</v>
      </c>
      <c r="D71" s="258">
        <v>7410</v>
      </c>
      <c r="E71" s="229" t="s">
        <v>506</v>
      </c>
      <c r="F71" s="229" t="s">
        <v>68</v>
      </c>
      <c r="G71" s="229" t="s">
        <v>100</v>
      </c>
      <c r="H71" s="258">
        <v>1</v>
      </c>
      <c r="I71" s="229" t="s">
        <v>809</v>
      </c>
      <c r="J71" s="258">
        <v>4</v>
      </c>
      <c r="K71" s="258">
        <v>42.78984748819304</v>
      </c>
      <c r="L71" s="259">
        <v>65</v>
      </c>
      <c r="M71" s="258">
        <v>65</v>
      </c>
      <c r="N71" s="258">
        <v>6.8011028164853577</v>
      </c>
      <c r="O71" s="258">
        <v>51.453272039146299</v>
      </c>
    </row>
    <row r="72" spans="1:15" x14ac:dyDescent="0.25">
      <c r="A72" s="229" t="s">
        <v>790</v>
      </c>
      <c r="B72" s="229" t="s">
        <v>808</v>
      </c>
      <c r="C72" s="229" t="s">
        <v>720</v>
      </c>
      <c r="D72" s="258">
        <v>7410</v>
      </c>
      <c r="E72" s="229" t="s">
        <v>506</v>
      </c>
      <c r="F72" s="229" t="s">
        <v>68</v>
      </c>
      <c r="G72" s="229" t="s">
        <v>89</v>
      </c>
      <c r="H72" s="258">
        <v>2</v>
      </c>
      <c r="I72" s="229" t="s">
        <v>810</v>
      </c>
      <c r="J72" s="258">
        <v>5</v>
      </c>
      <c r="K72" s="258">
        <v>48.287840338205484</v>
      </c>
      <c r="L72" s="259">
        <v>309</v>
      </c>
      <c r="M72" s="258">
        <v>95</v>
      </c>
      <c r="N72" s="258">
        <v>2.7884521547589971</v>
      </c>
      <c r="O72" s="258">
        <v>29.007357108460599</v>
      </c>
    </row>
    <row r="73" spans="1:15" x14ac:dyDescent="0.25">
      <c r="A73" s="229" t="s">
        <v>791</v>
      </c>
      <c r="B73" s="229" t="s">
        <v>808</v>
      </c>
      <c r="C73" s="229" t="s">
        <v>720</v>
      </c>
      <c r="D73" s="258">
        <v>7410</v>
      </c>
      <c r="E73" s="229" t="s">
        <v>506</v>
      </c>
      <c r="F73" s="229" t="s">
        <v>68</v>
      </c>
      <c r="G73" s="229" t="s">
        <v>116</v>
      </c>
      <c r="H73" s="258">
        <v>2</v>
      </c>
      <c r="I73" s="229" t="s">
        <v>810</v>
      </c>
      <c r="J73" s="258">
        <v>6</v>
      </c>
      <c r="K73" s="258">
        <v>45.416436060410454</v>
      </c>
      <c r="L73" s="259">
        <v>533</v>
      </c>
      <c r="M73" s="258">
        <v>170</v>
      </c>
      <c r="N73" s="258">
        <v>18.13627417729429</v>
      </c>
      <c r="O73" s="258">
        <v>27.0084002426347</v>
      </c>
    </row>
    <row r="74" spans="1:15" x14ac:dyDescent="0.25">
      <c r="A74" s="229" t="s">
        <v>792</v>
      </c>
      <c r="B74" s="229" t="s">
        <v>808</v>
      </c>
      <c r="C74" s="229" t="s">
        <v>720</v>
      </c>
      <c r="D74" s="258">
        <v>7410</v>
      </c>
      <c r="E74" s="229" t="s">
        <v>506</v>
      </c>
      <c r="F74" s="229" t="s">
        <v>68</v>
      </c>
      <c r="G74" s="229" t="s">
        <v>73</v>
      </c>
      <c r="H74" s="258">
        <v>3</v>
      </c>
      <c r="I74" s="229" t="s">
        <v>810</v>
      </c>
      <c r="J74" s="258">
        <v>3</v>
      </c>
      <c r="K74" s="258">
        <v>50.891680750765822</v>
      </c>
      <c r="L74" s="259">
        <v>1015</v>
      </c>
      <c r="M74" s="258">
        <v>57</v>
      </c>
      <c r="N74" s="258">
        <v>4.5340685443235724</v>
      </c>
      <c r="O74" s="258">
        <v>29.7079856501975</v>
      </c>
    </row>
    <row r="75" spans="1:15" x14ac:dyDescent="0.25">
      <c r="A75" s="229" t="s">
        <v>793</v>
      </c>
      <c r="B75" s="229" t="s">
        <v>808</v>
      </c>
      <c r="C75" s="229" t="s">
        <v>720</v>
      </c>
      <c r="D75" s="258">
        <v>7410</v>
      </c>
      <c r="E75" s="229" t="s">
        <v>506</v>
      </c>
      <c r="F75" s="229" t="s">
        <v>68</v>
      </c>
      <c r="G75" s="229" t="s">
        <v>129</v>
      </c>
      <c r="H75" s="258">
        <v>2</v>
      </c>
      <c r="I75" s="229" t="s">
        <v>809</v>
      </c>
      <c r="J75" s="258">
        <v>4</v>
      </c>
      <c r="K75" s="258">
        <v>45.202557803990913</v>
      </c>
      <c r="L75" s="259">
        <v>356</v>
      </c>
      <c r="M75" s="258">
        <v>62</v>
      </c>
      <c r="N75" s="258">
        <v>3.519355482758499</v>
      </c>
      <c r="O75" s="258">
        <v>26.760507919961299</v>
      </c>
    </row>
    <row r="76" spans="1:15" x14ac:dyDescent="0.25">
      <c r="A76" s="229" t="s">
        <v>794</v>
      </c>
      <c r="B76" s="229" t="s">
        <v>808</v>
      </c>
      <c r="C76" s="229" t="s">
        <v>720</v>
      </c>
      <c r="D76" s="258">
        <v>7410</v>
      </c>
      <c r="E76" s="229" t="s">
        <v>506</v>
      </c>
      <c r="F76" s="229" t="s">
        <v>68</v>
      </c>
      <c r="G76" s="229" t="s">
        <v>80</v>
      </c>
      <c r="H76" s="258">
        <v>2</v>
      </c>
      <c r="I76" s="229" t="s">
        <v>809</v>
      </c>
      <c r="J76" s="258">
        <v>3</v>
      </c>
      <c r="K76" s="258">
        <v>47.95239011819929</v>
      </c>
      <c r="L76" s="259">
        <v>323</v>
      </c>
      <c r="M76" s="258">
        <v>48</v>
      </c>
      <c r="N76" s="258">
        <v>16.291105413169564</v>
      </c>
      <c r="O76" s="258">
        <v>38.461490941999799</v>
      </c>
    </row>
    <row r="77" spans="1:15" x14ac:dyDescent="0.25">
      <c r="A77" s="229" t="s">
        <v>795</v>
      </c>
      <c r="B77" s="229" t="s">
        <v>808</v>
      </c>
      <c r="C77" s="229" t="s">
        <v>720</v>
      </c>
      <c r="D77" s="258">
        <v>7410</v>
      </c>
      <c r="E77" s="229" t="s">
        <v>506</v>
      </c>
      <c r="F77" s="229" t="s">
        <v>68</v>
      </c>
      <c r="G77" s="229" t="s">
        <v>87</v>
      </c>
      <c r="H77" s="258">
        <v>2</v>
      </c>
      <c r="I77" s="229" t="s">
        <v>810</v>
      </c>
      <c r="J77" s="258">
        <v>2</v>
      </c>
      <c r="K77" s="258">
        <v>36.882692454036274</v>
      </c>
      <c r="L77" s="259">
        <v>474</v>
      </c>
      <c r="M77" s="258">
        <v>25</v>
      </c>
      <c r="N77" s="258">
        <v>10.408354408366318</v>
      </c>
      <c r="O77" s="258">
        <v>29.9709964818271</v>
      </c>
    </row>
    <row r="78" spans="1:15" x14ac:dyDescent="0.25">
      <c r="A78" s="229" t="s">
        <v>796</v>
      </c>
      <c r="B78" s="229" t="s">
        <v>808</v>
      </c>
      <c r="C78" s="229" t="s">
        <v>720</v>
      </c>
      <c r="D78" s="258">
        <v>7410</v>
      </c>
      <c r="E78" s="229" t="s">
        <v>506</v>
      </c>
      <c r="F78" s="229" t="s">
        <v>68</v>
      </c>
      <c r="G78" s="229" t="s">
        <v>144</v>
      </c>
      <c r="H78" s="258">
        <v>2</v>
      </c>
      <c r="I78" s="229" t="s">
        <v>809</v>
      </c>
      <c r="J78" s="258">
        <v>5</v>
      </c>
      <c r="K78" s="258">
        <v>45.315022055071289</v>
      </c>
      <c r="L78" s="259">
        <v>355</v>
      </c>
      <c r="M78" s="258">
        <v>105</v>
      </c>
      <c r="N78" s="258">
        <v>7.2661354876980333</v>
      </c>
      <c r="O78" s="258">
        <v>51.059010327696001</v>
      </c>
    </row>
    <row r="79" spans="1:15" x14ac:dyDescent="0.25">
      <c r="A79" s="229" t="s">
        <v>797</v>
      </c>
      <c r="B79" s="229" t="s">
        <v>808</v>
      </c>
      <c r="C79" s="229" t="s">
        <v>720</v>
      </c>
      <c r="D79" s="258">
        <v>7410</v>
      </c>
      <c r="E79" s="229" t="s">
        <v>506</v>
      </c>
      <c r="F79" s="229" t="s">
        <v>68</v>
      </c>
      <c r="G79" s="229" t="s">
        <v>101</v>
      </c>
      <c r="H79" s="258">
        <v>2</v>
      </c>
      <c r="I79" s="229" t="s">
        <v>809</v>
      </c>
      <c r="J79" s="258">
        <v>6</v>
      </c>
      <c r="K79" s="258">
        <v>48.287688017497729</v>
      </c>
      <c r="L79" s="259">
        <v>495</v>
      </c>
      <c r="M79" s="258">
        <v>155</v>
      </c>
      <c r="N79" s="258">
        <v>15.16645928076235</v>
      </c>
      <c r="O79" s="258">
        <v>41.324843059108801</v>
      </c>
    </row>
  </sheetData>
  <pageMargins left="0.7" right="0.7" top="0.75" bottom="0.75" header="0.3" footer="0.3"/>
  <pageSetup paperSize="5" scale="67" orientation="portrait" horizontalDpi="4294967293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N79"/>
  <sheetViews>
    <sheetView topLeftCell="A49" workbookViewId="0">
      <selection activeCell="E86" sqref="E86"/>
    </sheetView>
  </sheetViews>
  <sheetFormatPr defaultColWidth="8.85546875" defaultRowHeight="15" x14ac:dyDescent="0.25"/>
  <cols>
    <col min="1" max="16384" width="8.85546875" style="229"/>
  </cols>
  <sheetData>
    <row r="1" spans="1:14" x14ac:dyDescent="0.25">
      <c r="A1" s="229" t="s">
        <v>709</v>
      </c>
      <c r="B1" s="229" t="s">
        <v>710</v>
      </c>
      <c r="C1" s="229" t="s">
        <v>711</v>
      </c>
      <c r="D1" s="229" t="s">
        <v>712</v>
      </c>
      <c r="E1" s="229" t="s">
        <v>713</v>
      </c>
      <c r="F1" s="229" t="s">
        <v>714</v>
      </c>
      <c r="G1" s="229" t="s">
        <v>715</v>
      </c>
      <c r="H1" s="229" t="s">
        <v>716</v>
      </c>
      <c r="I1" s="229" t="s">
        <v>717</v>
      </c>
      <c r="J1" s="229" t="s">
        <v>718</v>
      </c>
      <c r="K1" s="229" t="s">
        <v>28</v>
      </c>
      <c r="L1" s="229" t="s">
        <v>57</v>
      </c>
      <c r="M1" s="229" t="s">
        <v>29</v>
      </c>
      <c r="N1" s="229" t="s">
        <v>7</v>
      </c>
    </row>
    <row r="2" spans="1:14" x14ac:dyDescent="0.25">
      <c r="A2" s="229" t="s">
        <v>719</v>
      </c>
      <c r="B2" s="229">
        <v>74</v>
      </c>
      <c r="C2" s="229" t="s">
        <v>720</v>
      </c>
      <c r="D2" s="229">
        <v>7410</v>
      </c>
      <c r="E2" s="229" t="s">
        <v>506</v>
      </c>
      <c r="F2" s="229" t="s">
        <v>64</v>
      </c>
      <c r="G2" s="229" t="s">
        <v>123</v>
      </c>
      <c r="H2" s="229" t="s">
        <v>59</v>
      </c>
      <c r="I2" s="229">
        <v>6</v>
      </c>
      <c r="J2" s="229">
        <v>45.365078936471399</v>
      </c>
      <c r="K2" s="229">
        <v>498</v>
      </c>
      <c r="L2" s="229">
        <v>143</v>
      </c>
      <c r="M2" s="229">
        <v>54.578850102294993</v>
      </c>
      <c r="N2" s="229">
        <v>36.029773379658053</v>
      </c>
    </row>
    <row r="3" spans="1:14" x14ac:dyDescent="0.25">
      <c r="A3" s="229" t="s">
        <v>721</v>
      </c>
      <c r="B3" s="229">
        <v>74</v>
      </c>
      <c r="C3" s="229" t="s">
        <v>720</v>
      </c>
      <c r="D3" s="229">
        <v>7410</v>
      </c>
      <c r="E3" s="229" t="s">
        <v>506</v>
      </c>
      <c r="F3" s="229" t="s">
        <v>64</v>
      </c>
      <c r="G3" s="229" t="s">
        <v>81</v>
      </c>
      <c r="H3" s="229" t="s">
        <v>59</v>
      </c>
      <c r="I3" s="229">
        <v>3</v>
      </c>
      <c r="J3" s="229">
        <v>47.196203160809816</v>
      </c>
      <c r="K3" s="229">
        <v>500</v>
      </c>
      <c r="L3" s="229">
        <v>53</v>
      </c>
      <c r="M3" s="229">
        <v>55.655691381571849</v>
      </c>
      <c r="N3" s="229">
        <v>35.52897432550823</v>
      </c>
    </row>
    <row r="4" spans="1:14" x14ac:dyDescent="0.25">
      <c r="A4" s="229" t="s">
        <v>722</v>
      </c>
      <c r="B4" s="229">
        <v>74</v>
      </c>
      <c r="C4" s="229" t="s">
        <v>720</v>
      </c>
      <c r="D4" s="229">
        <v>7410</v>
      </c>
      <c r="E4" s="229" t="s">
        <v>506</v>
      </c>
      <c r="F4" s="229" t="s">
        <v>64</v>
      </c>
      <c r="G4" s="229" t="s">
        <v>63</v>
      </c>
      <c r="H4" s="229" t="s">
        <v>59</v>
      </c>
      <c r="I4" s="229">
        <v>4</v>
      </c>
      <c r="J4" s="229">
        <v>50.219066803213174</v>
      </c>
      <c r="K4" s="229">
        <v>878</v>
      </c>
      <c r="L4" s="229">
        <v>61</v>
      </c>
      <c r="M4" s="229">
        <v>34.572272650467241</v>
      </c>
      <c r="N4" s="229">
        <v>28.353249126174486</v>
      </c>
    </row>
    <row r="5" spans="1:14" x14ac:dyDescent="0.25">
      <c r="A5" s="229" t="s">
        <v>723</v>
      </c>
      <c r="B5" s="229">
        <v>74</v>
      </c>
      <c r="C5" s="229" t="s">
        <v>720</v>
      </c>
      <c r="D5" s="229">
        <v>7410</v>
      </c>
      <c r="E5" s="229" t="s">
        <v>506</v>
      </c>
      <c r="F5" s="229" t="s">
        <v>64</v>
      </c>
      <c r="G5" s="229" t="s">
        <v>139</v>
      </c>
      <c r="H5" s="229" t="s">
        <v>75</v>
      </c>
      <c r="I5" s="229">
        <v>2</v>
      </c>
      <c r="J5" s="229">
        <v>48.016375222331909</v>
      </c>
      <c r="K5" s="229">
        <v>971</v>
      </c>
      <c r="L5" s="229">
        <v>31</v>
      </c>
      <c r="M5" s="229">
        <v>43.26634908420769</v>
      </c>
      <c r="N5" s="229">
        <v>30.785327072937363</v>
      </c>
    </row>
    <row r="6" spans="1:14" x14ac:dyDescent="0.25">
      <c r="A6" s="229" t="s">
        <v>724</v>
      </c>
      <c r="B6" s="229">
        <v>74</v>
      </c>
      <c r="C6" s="229" t="s">
        <v>720</v>
      </c>
      <c r="D6" s="229">
        <v>7410</v>
      </c>
      <c r="E6" s="229" t="s">
        <v>506</v>
      </c>
      <c r="F6" s="229" t="s">
        <v>64</v>
      </c>
      <c r="G6" s="229" t="s">
        <v>112</v>
      </c>
      <c r="H6" s="229" t="s">
        <v>75</v>
      </c>
      <c r="I6" s="229">
        <v>4</v>
      </c>
      <c r="J6" s="229">
        <v>48.579230690152023</v>
      </c>
      <c r="K6" s="229">
        <v>925</v>
      </c>
      <c r="L6" s="229">
        <v>65</v>
      </c>
      <c r="M6" s="229">
        <v>32.588617662325674</v>
      </c>
      <c r="N6" s="229">
        <v>20.263973841654508</v>
      </c>
    </row>
    <row r="7" spans="1:14" x14ac:dyDescent="0.25">
      <c r="A7" s="229" t="s">
        <v>725</v>
      </c>
      <c r="B7" s="229">
        <v>74</v>
      </c>
      <c r="C7" s="229" t="s">
        <v>720</v>
      </c>
      <c r="D7" s="229">
        <v>7410</v>
      </c>
      <c r="E7" s="229" t="s">
        <v>506</v>
      </c>
      <c r="F7" s="229" t="s">
        <v>64</v>
      </c>
      <c r="G7" s="229" t="s">
        <v>103</v>
      </c>
      <c r="H7" s="229" t="s">
        <v>59</v>
      </c>
      <c r="I7" s="229">
        <v>6</v>
      </c>
      <c r="J7" s="229">
        <v>48.95957012107214</v>
      </c>
      <c r="K7" s="229">
        <v>591</v>
      </c>
      <c r="L7" s="229">
        <v>150</v>
      </c>
      <c r="M7" s="229">
        <v>48.027121055747436</v>
      </c>
      <c r="N7" s="229">
        <v>34.641108578676509</v>
      </c>
    </row>
    <row r="8" spans="1:14" x14ac:dyDescent="0.25">
      <c r="A8" s="229" t="s">
        <v>726</v>
      </c>
      <c r="B8" s="229">
        <v>74</v>
      </c>
      <c r="C8" s="229" t="s">
        <v>720</v>
      </c>
      <c r="D8" s="229">
        <v>7410</v>
      </c>
      <c r="E8" s="229" t="s">
        <v>506</v>
      </c>
      <c r="F8" s="229" t="s">
        <v>64</v>
      </c>
      <c r="G8" s="229" t="s">
        <v>134</v>
      </c>
      <c r="H8" s="229" t="s">
        <v>75</v>
      </c>
      <c r="I8" s="229">
        <v>5</v>
      </c>
      <c r="J8" s="229">
        <v>51.816825526036489</v>
      </c>
      <c r="K8" s="229">
        <v>1176</v>
      </c>
      <c r="L8" s="229">
        <v>98</v>
      </c>
      <c r="M8" s="229">
        <v>1.6165917089348658</v>
      </c>
      <c r="N8" s="229">
        <v>35.679887249635883</v>
      </c>
    </row>
    <row r="9" spans="1:14" x14ac:dyDescent="0.25">
      <c r="A9" s="229" t="s">
        <v>727</v>
      </c>
      <c r="B9" s="229">
        <v>74</v>
      </c>
      <c r="C9" s="229" t="s">
        <v>720</v>
      </c>
      <c r="D9" s="229">
        <v>7410</v>
      </c>
      <c r="E9" s="229" t="s">
        <v>506</v>
      </c>
      <c r="F9" s="229" t="s">
        <v>64</v>
      </c>
      <c r="G9" s="229" t="s">
        <v>132</v>
      </c>
      <c r="H9" s="229" t="s">
        <v>75</v>
      </c>
      <c r="I9" s="229">
        <v>5</v>
      </c>
      <c r="J9" s="229">
        <v>48.261158739696725</v>
      </c>
      <c r="K9" s="229">
        <v>996</v>
      </c>
      <c r="L9" s="229">
        <v>123</v>
      </c>
      <c r="M9" s="229">
        <v>7.651240668546027</v>
      </c>
      <c r="N9" s="229">
        <v>22.626918395845372</v>
      </c>
    </row>
    <row r="10" spans="1:14" x14ac:dyDescent="0.25">
      <c r="A10" s="229" t="s">
        <v>728</v>
      </c>
      <c r="B10" s="229">
        <v>74</v>
      </c>
      <c r="C10" s="229" t="s">
        <v>720</v>
      </c>
      <c r="D10" s="229">
        <v>7410</v>
      </c>
      <c r="E10" s="229" t="s">
        <v>506</v>
      </c>
      <c r="F10" s="229" t="s">
        <v>64</v>
      </c>
      <c r="G10" s="229" t="s">
        <v>137</v>
      </c>
      <c r="H10" s="229" t="s">
        <v>75</v>
      </c>
      <c r="I10" s="229">
        <v>6</v>
      </c>
      <c r="J10" s="229">
        <v>53.473781220206092</v>
      </c>
      <c r="K10" s="229">
        <v>1039</v>
      </c>
      <c r="L10" s="229">
        <v>155</v>
      </c>
      <c r="M10" s="229">
        <v>0.95215439430795012</v>
      </c>
      <c r="N10" s="229">
        <v>41.017187839946857</v>
      </c>
    </row>
    <row r="11" spans="1:14" x14ac:dyDescent="0.25">
      <c r="A11" s="229" t="s">
        <v>729</v>
      </c>
      <c r="B11" s="229">
        <v>74</v>
      </c>
      <c r="C11" s="229" t="s">
        <v>720</v>
      </c>
      <c r="D11" s="229">
        <v>7410</v>
      </c>
      <c r="E11" s="229" t="s">
        <v>506</v>
      </c>
      <c r="F11" s="229" t="s">
        <v>64</v>
      </c>
      <c r="G11" s="229" t="s">
        <v>111</v>
      </c>
      <c r="H11" s="229" t="s">
        <v>75</v>
      </c>
      <c r="I11" s="229">
        <v>4</v>
      </c>
      <c r="J11" s="229">
        <v>55.067834153416598</v>
      </c>
      <c r="K11" s="229">
        <v>772</v>
      </c>
      <c r="L11" s="229">
        <v>88</v>
      </c>
      <c r="M11" s="229">
        <v>4.2722450128911591</v>
      </c>
      <c r="N11" s="229">
        <v>43.603938560083904</v>
      </c>
    </row>
    <row r="12" spans="1:14" x14ac:dyDescent="0.25">
      <c r="A12" s="229" t="s">
        <v>730</v>
      </c>
      <c r="B12" s="229">
        <v>74</v>
      </c>
      <c r="C12" s="229" t="s">
        <v>720</v>
      </c>
      <c r="D12" s="229">
        <v>7410</v>
      </c>
      <c r="E12" s="229" t="s">
        <v>506</v>
      </c>
      <c r="F12" s="229" t="s">
        <v>64</v>
      </c>
      <c r="G12" s="229" t="s">
        <v>115</v>
      </c>
      <c r="H12" s="229" t="s">
        <v>75</v>
      </c>
      <c r="I12" s="229">
        <v>5</v>
      </c>
      <c r="J12" s="229">
        <v>46.675243490472212</v>
      </c>
      <c r="K12" s="229">
        <v>624</v>
      </c>
      <c r="L12" s="229">
        <v>111</v>
      </c>
      <c r="M12" s="229">
        <v>4.8976766391556321</v>
      </c>
      <c r="N12" s="229">
        <v>35.293403184611392</v>
      </c>
    </row>
    <row r="13" spans="1:14" x14ac:dyDescent="0.25">
      <c r="A13" s="229" t="s">
        <v>731</v>
      </c>
      <c r="B13" s="229">
        <v>74</v>
      </c>
      <c r="C13" s="229" t="s">
        <v>720</v>
      </c>
      <c r="D13" s="229">
        <v>7410</v>
      </c>
      <c r="E13" s="229" t="s">
        <v>506</v>
      </c>
      <c r="F13" s="229" t="s">
        <v>64</v>
      </c>
      <c r="G13" s="229" t="s">
        <v>93</v>
      </c>
      <c r="H13" s="229" t="s">
        <v>75</v>
      </c>
      <c r="I13" s="229">
        <v>5</v>
      </c>
      <c r="J13" s="229">
        <v>53.900667236526921</v>
      </c>
      <c r="K13" s="229">
        <v>714</v>
      </c>
      <c r="L13" s="229">
        <v>113</v>
      </c>
      <c r="M13" s="229">
        <v>1.5858444503836493</v>
      </c>
      <c r="N13" s="229">
        <v>38.47484081828491</v>
      </c>
    </row>
    <row r="14" spans="1:14" x14ac:dyDescent="0.25">
      <c r="A14" s="229" t="s">
        <v>732</v>
      </c>
      <c r="B14" s="229">
        <v>74</v>
      </c>
      <c r="C14" s="229" t="s">
        <v>720</v>
      </c>
      <c r="D14" s="229">
        <v>7410</v>
      </c>
      <c r="E14" s="229" t="s">
        <v>506</v>
      </c>
      <c r="F14" s="229" t="s">
        <v>64</v>
      </c>
      <c r="G14" s="229" t="s">
        <v>121</v>
      </c>
      <c r="H14" s="229" t="s">
        <v>59</v>
      </c>
      <c r="I14" s="229">
        <v>7</v>
      </c>
      <c r="J14" s="229">
        <v>49.45853891142994</v>
      </c>
      <c r="K14" s="229">
        <v>603</v>
      </c>
      <c r="L14" s="229">
        <v>222</v>
      </c>
      <c r="M14" s="229">
        <v>3.3039304519712585</v>
      </c>
      <c r="N14" s="229">
        <v>40.042946446353611</v>
      </c>
    </row>
    <row r="15" spans="1:14" x14ac:dyDescent="0.25">
      <c r="A15" s="229" t="s">
        <v>733</v>
      </c>
      <c r="B15" s="229">
        <v>74</v>
      </c>
      <c r="C15" s="229" t="s">
        <v>720</v>
      </c>
      <c r="D15" s="229">
        <v>7410</v>
      </c>
      <c r="E15" s="229" t="s">
        <v>506</v>
      </c>
      <c r="F15" s="229" t="s">
        <v>64</v>
      </c>
      <c r="G15" s="229" t="s">
        <v>96</v>
      </c>
      <c r="H15" s="229" t="s">
        <v>75</v>
      </c>
      <c r="I15" s="229">
        <v>5</v>
      </c>
      <c r="J15" s="229">
        <v>52.990614562127568</v>
      </c>
      <c r="K15" s="229">
        <v>824</v>
      </c>
      <c r="L15" s="229">
        <v>113</v>
      </c>
      <c r="M15" s="229">
        <v>1.7272838425037693</v>
      </c>
      <c r="N15" s="229">
        <v>40.031603455511153</v>
      </c>
    </row>
    <row r="16" spans="1:14" x14ac:dyDescent="0.25">
      <c r="A16" s="229" t="s">
        <v>734</v>
      </c>
      <c r="B16" s="229">
        <v>74</v>
      </c>
      <c r="C16" s="229" t="s">
        <v>720</v>
      </c>
      <c r="D16" s="229">
        <v>7410</v>
      </c>
      <c r="E16" s="229" t="s">
        <v>506</v>
      </c>
      <c r="F16" s="229" t="s">
        <v>64</v>
      </c>
      <c r="G16" s="229" t="s">
        <v>97</v>
      </c>
      <c r="H16" s="229" t="s">
        <v>75</v>
      </c>
      <c r="I16" s="229">
        <v>4</v>
      </c>
      <c r="J16" s="229">
        <v>51.471789416883041</v>
      </c>
      <c r="K16" s="229">
        <v>697</v>
      </c>
      <c r="L16" s="229">
        <v>75</v>
      </c>
      <c r="M16" s="229">
        <v>8.3201715887493677</v>
      </c>
      <c r="N16" s="229">
        <v>30.797922077450721</v>
      </c>
    </row>
    <row r="17" spans="1:14" x14ac:dyDescent="0.25">
      <c r="A17" s="229" t="s">
        <v>735</v>
      </c>
      <c r="B17" s="229">
        <v>74</v>
      </c>
      <c r="C17" s="229" t="s">
        <v>720</v>
      </c>
      <c r="D17" s="229">
        <v>7410</v>
      </c>
      <c r="E17" s="229" t="s">
        <v>506</v>
      </c>
      <c r="F17" s="229" t="s">
        <v>64</v>
      </c>
      <c r="G17" s="229" t="s">
        <v>84</v>
      </c>
      <c r="H17" s="229" t="s">
        <v>75</v>
      </c>
      <c r="I17" s="229">
        <v>6</v>
      </c>
      <c r="J17" s="229">
        <v>51.346184551950827</v>
      </c>
      <c r="K17" s="229">
        <v>896</v>
      </c>
      <c r="L17" s="229">
        <v>202</v>
      </c>
      <c r="M17" s="229">
        <v>0.14073277689523817</v>
      </c>
      <c r="N17" s="229">
        <v>29.84934363442223</v>
      </c>
    </row>
    <row r="18" spans="1:14" x14ac:dyDescent="0.25">
      <c r="A18" s="229" t="s">
        <v>736</v>
      </c>
      <c r="B18" s="229">
        <v>74</v>
      </c>
      <c r="C18" s="229" t="s">
        <v>720</v>
      </c>
      <c r="D18" s="229">
        <v>7410</v>
      </c>
      <c r="E18" s="229" t="s">
        <v>506</v>
      </c>
      <c r="F18" s="229" t="s">
        <v>83</v>
      </c>
      <c r="G18" s="229" t="s">
        <v>143</v>
      </c>
      <c r="H18" s="229" t="s">
        <v>59</v>
      </c>
      <c r="I18" s="229">
        <v>6</v>
      </c>
      <c r="J18" s="229">
        <v>49.175603150256684</v>
      </c>
      <c r="K18" s="229">
        <v>926</v>
      </c>
      <c r="L18" s="229">
        <v>179</v>
      </c>
      <c r="M18" s="229">
        <v>6.8284660645474391</v>
      </c>
      <c r="N18" s="229">
        <v>35.99464023005762</v>
      </c>
    </row>
    <row r="19" spans="1:14" x14ac:dyDescent="0.25">
      <c r="A19" s="229" t="s">
        <v>737</v>
      </c>
      <c r="B19" s="229">
        <v>74</v>
      </c>
      <c r="C19" s="229" t="s">
        <v>720</v>
      </c>
      <c r="D19" s="229">
        <v>7410</v>
      </c>
      <c r="E19" s="229" t="s">
        <v>506</v>
      </c>
      <c r="F19" s="229" t="s">
        <v>83</v>
      </c>
      <c r="G19" s="229" t="s">
        <v>86</v>
      </c>
      <c r="H19" s="229" t="s">
        <v>59</v>
      </c>
      <c r="I19" s="229">
        <v>5</v>
      </c>
      <c r="J19" s="229">
        <v>47.175425868681849</v>
      </c>
      <c r="K19" s="229">
        <v>620</v>
      </c>
      <c r="L19" s="229">
        <v>128</v>
      </c>
      <c r="M19" s="229">
        <v>17.002757041213396</v>
      </c>
      <c r="N19" s="229">
        <v>41.730956254194787</v>
      </c>
    </row>
    <row r="20" spans="1:14" x14ac:dyDescent="0.25">
      <c r="A20" s="229" t="s">
        <v>738</v>
      </c>
      <c r="B20" s="229">
        <v>74</v>
      </c>
      <c r="C20" s="229" t="s">
        <v>720</v>
      </c>
      <c r="D20" s="229">
        <v>7410</v>
      </c>
      <c r="E20" s="229" t="s">
        <v>506</v>
      </c>
      <c r="F20" s="229" t="s">
        <v>83</v>
      </c>
      <c r="G20" s="229" t="s">
        <v>105</v>
      </c>
      <c r="H20" s="229" t="s">
        <v>59</v>
      </c>
      <c r="I20" s="229">
        <v>3</v>
      </c>
      <c r="J20" s="229">
        <v>49.180717249244253</v>
      </c>
      <c r="K20" s="229">
        <v>449</v>
      </c>
      <c r="L20" s="229">
        <v>37</v>
      </c>
      <c r="M20" s="229">
        <v>38.754950882605733</v>
      </c>
      <c r="N20" s="229">
        <v>50.764942170608776</v>
      </c>
    </row>
    <row r="21" spans="1:14" x14ac:dyDescent="0.25">
      <c r="A21" s="229" t="s">
        <v>739</v>
      </c>
      <c r="B21" s="229">
        <v>74</v>
      </c>
      <c r="C21" s="229" t="s">
        <v>720</v>
      </c>
      <c r="D21" s="229">
        <v>7410</v>
      </c>
      <c r="E21" s="229" t="s">
        <v>506</v>
      </c>
      <c r="F21" s="229" t="s">
        <v>83</v>
      </c>
      <c r="G21" s="229" t="s">
        <v>140</v>
      </c>
      <c r="H21" s="229" t="s">
        <v>75</v>
      </c>
      <c r="I21" s="229">
        <v>7</v>
      </c>
      <c r="J21" s="229">
        <v>53.451273172478274</v>
      </c>
      <c r="K21" s="229">
        <v>1047</v>
      </c>
      <c r="L21" s="229">
        <v>295</v>
      </c>
      <c r="M21" s="229">
        <v>36.435774822184229</v>
      </c>
      <c r="N21" s="229">
        <v>32.121183436057748</v>
      </c>
    </row>
    <row r="22" spans="1:14" x14ac:dyDescent="0.25">
      <c r="A22" s="229" t="s">
        <v>740</v>
      </c>
      <c r="B22" s="229">
        <v>74</v>
      </c>
      <c r="C22" s="229" t="s">
        <v>720</v>
      </c>
      <c r="D22" s="229">
        <v>7410</v>
      </c>
      <c r="E22" s="229" t="s">
        <v>506</v>
      </c>
      <c r="F22" s="229" t="s">
        <v>83</v>
      </c>
      <c r="G22" s="229" t="s">
        <v>118</v>
      </c>
      <c r="H22" s="229" t="s">
        <v>75</v>
      </c>
      <c r="I22" s="229">
        <v>6</v>
      </c>
      <c r="J22" s="229">
        <v>52.559054252245836</v>
      </c>
      <c r="K22" s="229">
        <v>913</v>
      </c>
      <c r="L22" s="229">
        <v>141</v>
      </c>
      <c r="M22" s="229">
        <v>27.204411265941431</v>
      </c>
      <c r="N22" s="229">
        <v>30.014707184567357</v>
      </c>
    </row>
    <row r="23" spans="1:14" x14ac:dyDescent="0.25">
      <c r="A23" s="229" t="s">
        <v>741</v>
      </c>
      <c r="B23" s="229">
        <v>74</v>
      </c>
      <c r="C23" s="229" t="s">
        <v>720</v>
      </c>
      <c r="D23" s="229">
        <v>7410</v>
      </c>
      <c r="E23" s="229" t="s">
        <v>506</v>
      </c>
      <c r="F23" s="229" t="s">
        <v>83</v>
      </c>
      <c r="G23" s="229" t="s">
        <v>82</v>
      </c>
      <c r="H23" s="229" t="s">
        <v>59</v>
      </c>
      <c r="I23" s="229">
        <v>4</v>
      </c>
      <c r="J23" s="229">
        <v>46.719251995286292</v>
      </c>
      <c r="K23" s="229">
        <v>681</v>
      </c>
      <c r="L23" s="229">
        <v>72</v>
      </c>
      <c r="M23" s="229">
        <v>18.13627417729429</v>
      </c>
      <c r="N23" s="229">
        <v>36.092632268209215</v>
      </c>
    </row>
    <row r="24" spans="1:14" x14ac:dyDescent="0.25">
      <c r="A24" s="229" t="s">
        <v>742</v>
      </c>
      <c r="B24" s="229">
        <v>74</v>
      </c>
      <c r="C24" s="229" t="s">
        <v>720</v>
      </c>
      <c r="D24" s="229">
        <v>7410</v>
      </c>
      <c r="E24" s="229" t="s">
        <v>506</v>
      </c>
      <c r="F24" s="229" t="s">
        <v>83</v>
      </c>
      <c r="G24" s="229" t="s">
        <v>142</v>
      </c>
      <c r="H24" s="229" t="s">
        <v>59</v>
      </c>
      <c r="I24" s="229">
        <v>4</v>
      </c>
      <c r="J24" s="229">
        <v>49.180937267205117</v>
      </c>
      <c r="K24" s="229">
        <v>575</v>
      </c>
      <c r="L24" s="229">
        <v>86</v>
      </c>
      <c r="M24" s="229">
        <v>10.820554581028205</v>
      </c>
      <c r="N24" s="229">
        <v>32.882914574404623</v>
      </c>
    </row>
    <row r="25" spans="1:14" x14ac:dyDescent="0.25">
      <c r="A25" s="229" t="s">
        <v>743</v>
      </c>
      <c r="B25" s="229">
        <v>74</v>
      </c>
      <c r="C25" s="229" t="s">
        <v>720</v>
      </c>
      <c r="D25" s="229">
        <v>7410</v>
      </c>
      <c r="E25" s="229" t="s">
        <v>506</v>
      </c>
      <c r="F25" s="229" t="s">
        <v>83</v>
      </c>
      <c r="G25" s="229" t="s">
        <v>113</v>
      </c>
      <c r="H25" s="229" t="s">
        <v>59</v>
      </c>
      <c r="I25" s="229">
        <v>4</v>
      </c>
      <c r="J25" s="229">
        <v>50.544158953529681</v>
      </c>
      <c r="K25" s="229">
        <v>225</v>
      </c>
      <c r="L25" s="229">
        <v>61</v>
      </c>
      <c r="M25" s="229">
        <v>5.0394583502195118</v>
      </c>
      <c r="N25" s="229">
        <v>53.734734657855476</v>
      </c>
    </row>
    <row r="26" spans="1:14" x14ac:dyDescent="0.25">
      <c r="A26" s="229" t="s">
        <v>744</v>
      </c>
      <c r="B26" s="229">
        <v>74</v>
      </c>
      <c r="C26" s="229" t="s">
        <v>720</v>
      </c>
      <c r="D26" s="229">
        <v>7410</v>
      </c>
      <c r="E26" s="229" t="s">
        <v>506</v>
      </c>
      <c r="F26" s="229" t="s">
        <v>83</v>
      </c>
      <c r="G26" s="229" t="s">
        <v>107</v>
      </c>
      <c r="H26" s="229" t="s">
        <v>75</v>
      </c>
      <c r="I26" s="229">
        <v>4</v>
      </c>
      <c r="J26" s="229">
        <v>51.058735486488537</v>
      </c>
      <c r="K26" s="229">
        <v>449</v>
      </c>
      <c r="L26" s="229">
        <v>65</v>
      </c>
      <c r="M26" s="229">
        <v>7.2137030540188043</v>
      </c>
      <c r="N26" s="229">
        <v>39.087356654473815</v>
      </c>
    </row>
    <row r="27" spans="1:14" x14ac:dyDescent="0.25">
      <c r="A27" s="229" t="s">
        <v>745</v>
      </c>
      <c r="B27" s="229">
        <v>74</v>
      </c>
      <c r="C27" s="229" t="s">
        <v>720</v>
      </c>
      <c r="D27" s="229">
        <v>7410</v>
      </c>
      <c r="E27" s="229" t="s">
        <v>506</v>
      </c>
      <c r="F27" s="229" t="s">
        <v>83</v>
      </c>
      <c r="G27" s="229" t="s">
        <v>145</v>
      </c>
      <c r="H27" s="229" t="s">
        <v>59</v>
      </c>
      <c r="I27" s="229">
        <v>5</v>
      </c>
      <c r="J27" s="229">
        <v>51.654844466255163</v>
      </c>
      <c r="K27" s="229">
        <v>413</v>
      </c>
      <c r="L27" s="229">
        <v>107</v>
      </c>
      <c r="M27" s="229">
        <v>9.1089437055460571</v>
      </c>
      <c r="N27" s="229">
        <v>44.585003761754379</v>
      </c>
    </row>
    <row r="28" spans="1:14" x14ac:dyDescent="0.25">
      <c r="A28" s="229" t="s">
        <v>746</v>
      </c>
      <c r="B28" s="229">
        <v>74</v>
      </c>
      <c r="C28" s="229" t="s">
        <v>720</v>
      </c>
      <c r="D28" s="229">
        <v>7410</v>
      </c>
      <c r="E28" s="229" t="s">
        <v>506</v>
      </c>
      <c r="F28" s="229" t="s">
        <v>61</v>
      </c>
      <c r="G28" s="229" t="s">
        <v>76</v>
      </c>
      <c r="H28" s="229" t="s">
        <v>75</v>
      </c>
      <c r="I28" s="229">
        <v>4</v>
      </c>
      <c r="J28" s="229">
        <v>47.220373215231518</v>
      </c>
      <c r="K28" s="229">
        <v>484</v>
      </c>
      <c r="L28" s="229">
        <v>78</v>
      </c>
      <c r="M28" s="229">
        <v>10.201654224728037</v>
      </c>
      <c r="N28" s="229">
        <v>27.646138547232681</v>
      </c>
    </row>
    <row r="29" spans="1:14" x14ac:dyDescent="0.25">
      <c r="A29" s="229" t="s">
        <v>747</v>
      </c>
      <c r="B29" s="229">
        <v>74</v>
      </c>
      <c r="C29" s="229" t="s">
        <v>720</v>
      </c>
      <c r="D29" s="229">
        <v>7410</v>
      </c>
      <c r="E29" s="229" t="s">
        <v>506</v>
      </c>
      <c r="F29" s="229" t="s">
        <v>61</v>
      </c>
      <c r="G29" s="229" t="s">
        <v>133</v>
      </c>
      <c r="H29" s="229" t="s">
        <v>59</v>
      </c>
      <c r="I29" s="229">
        <v>1</v>
      </c>
      <c r="J29" s="229">
        <v>46.271893603143688</v>
      </c>
      <c r="K29" s="229">
        <v>418</v>
      </c>
      <c r="L29" s="229">
        <v>13</v>
      </c>
      <c r="M29" s="229">
        <v>19.917515391135687</v>
      </c>
      <c r="N29" s="229">
        <v>27.18895685409305</v>
      </c>
    </row>
    <row r="30" spans="1:14" x14ac:dyDescent="0.25">
      <c r="A30" s="229" t="s">
        <v>748</v>
      </c>
      <c r="B30" s="229">
        <v>74</v>
      </c>
      <c r="C30" s="229" t="s">
        <v>720</v>
      </c>
      <c r="D30" s="229">
        <v>7410</v>
      </c>
      <c r="E30" s="229" t="s">
        <v>506</v>
      </c>
      <c r="F30" s="229" t="s">
        <v>61</v>
      </c>
      <c r="G30" s="229" t="s">
        <v>110</v>
      </c>
      <c r="H30" s="229" t="s">
        <v>75</v>
      </c>
      <c r="I30" s="229">
        <v>3</v>
      </c>
      <c r="J30" s="229">
        <v>52.547396504378057</v>
      </c>
      <c r="K30" s="229">
        <v>756</v>
      </c>
      <c r="L30" s="229">
        <v>59</v>
      </c>
      <c r="M30" s="229">
        <v>8.1046475229783859</v>
      </c>
      <c r="N30" s="229">
        <v>50.5066610928369</v>
      </c>
    </row>
    <row r="31" spans="1:14" x14ac:dyDescent="0.25">
      <c r="A31" s="229" t="s">
        <v>749</v>
      </c>
      <c r="B31" s="229">
        <v>74</v>
      </c>
      <c r="C31" s="229" t="s">
        <v>720</v>
      </c>
      <c r="D31" s="229">
        <v>7410</v>
      </c>
      <c r="E31" s="229" t="s">
        <v>506</v>
      </c>
      <c r="F31" s="229" t="s">
        <v>61</v>
      </c>
      <c r="G31" s="229" t="s">
        <v>88</v>
      </c>
      <c r="H31" s="229" t="s">
        <v>59</v>
      </c>
      <c r="I31" s="229">
        <v>7</v>
      </c>
      <c r="J31" s="229">
        <v>47.996668973906601</v>
      </c>
      <c r="K31" s="229">
        <v>889</v>
      </c>
      <c r="L31" s="229">
        <v>228</v>
      </c>
      <c r="M31" s="229">
        <v>56.970571259425682</v>
      </c>
      <c r="N31" s="229">
        <v>48.017430631879641</v>
      </c>
    </row>
    <row r="32" spans="1:14" x14ac:dyDescent="0.25">
      <c r="A32" s="229" t="s">
        <v>750</v>
      </c>
      <c r="B32" s="229">
        <v>74</v>
      </c>
      <c r="C32" s="229" t="s">
        <v>720</v>
      </c>
      <c r="D32" s="229">
        <v>7410</v>
      </c>
      <c r="E32" s="229" t="s">
        <v>506</v>
      </c>
      <c r="F32" s="229" t="s">
        <v>61</v>
      </c>
      <c r="G32" s="229" t="s">
        <v>65</v>
      </c>
      <c r="H32" s="229" t="s">
        <v>75</v>
      </c>
      <c r="I32" s="229">
        <v>7</v>
      </c>
      <c r="J32" s="229">
        <v>49.781939480538703</v>
      </c>
      <c r="K32" s="229">
        <v>775</v>
      </c>
      <c r="L32" s="229">
        <v>266</v>
      </c>
      <c r="M32" s="229">
        <v>54.408822531882862</v>
      </c>
      <c r="N32" s="229">
        <v>42.316116182996844</v>
      </c>
    </row>
    <row r="33" spans="1:14" x14ac:dyDescent="0.25">
      <c r="A33" s="229" t="s">
        <v>751</v>
      </c>
      <c r="B33" s="229">
        <v>74</v>
      </c>
      <c r="C33" s="229" t="s">
        <v>720</v>
      </c>
      <c r="D33" s="229">
        <v>7410</v>
      </c>
      <c r="E33" s="229" t="s">
        <v>506</v>
      </c>
      <c r="F33" s="229" t="s">
        <v>61</v>
      </c>
      <c r="G33" s="229" t="s">
        <v>77</v>
      </c>
      <c r="H33" s="229" t="s">
        <v>59</v>
      </c>
      <c r="I33" s="229">
        <v>3</v>
      </c>
      <c r="J33" s="229">
        <v>52.804845027662495</v>
      </c>
      <c r="K33" s="229">
        <v>481</v>
      </c>
      <c r="L33" s="229">
        <v>59</v>
      </c>
      <c r="M33" s="229">
        <v>124.45443413085121</v>
      </c>
      <c r="N33" s="229">
        <v>63.245888054172525</v>
      </c>
    </row>
    <row r="34" spans="1:14" x14ac:dyDescent="0.25">
      <c r="A34" s="229" t="s">
        <v>752</v>
      </c>
      <c r="B34" s="229">
        <v>74</v>
      </c>
      <c r="C34" s="229" t="s">
        <v>720</v>
      </c>
      <c r="D34" s="229">
        <v>7410</v>
      </c>
      <c r="E34" s="229" t="s">
        <v>506</v>
      </c>
      <c r="F34" s="229" t="s">
        <v>61</v>
      </c>
      <c r="G34" s="229" t="s">
        <v>60</v>
      </c>
      <c r="H34" s="229" t="s">
        <v>75</v>
      </c>
      <c r="I34" s="229">
        <v>4</v>
      </c>
      <c r="J34" s="229">
        <v>52.617671246703949</v>
      </c>
      <c r="K34" s="229">
        <v>367</v>
      </c>
      <c r="L34" s="229">
        <v>86</v>
      </c>
      <c r="M34" s="229">
        <v>10.866979500253779</v>
      </c>
      <c r="N34" s="229">
        <v>36.277216305229857</v>
      </c>
    </row>
    <row r="35" spans="1:14" x14ac:dyDescent="0.25">
      <c r="A35" s="229" t="s">
        <v>753</v>
      </c>
      <c r="B35" s="229">
        <v>74</v>
      </c>
      <c r="C35" s="229" t="s">
        <v>720</v>
      </c>
      <c r="D35" s="229">
        <v>7410</v>
      </c>
      <c r="E35" s="229" t="s">
        <v>506</v>
      </c>
      <c r="F35" s="229" t="s">
        <v>61</v>
      </c>
      <c r="G35" s="229" t="s">
        <v>138</v>
      </c>
      <c r="H35" s="229" t="s">
        <v>75</v>
      </c>
      <c r="I35" s="229">
        <v>3</v>
      </c>
      <c r="J35" s="229">
        <v>55.771813944153479</v>
      </c>
      <c r="K35" s="229">
        <v>359</v>
      </c>
      <c r="L35" s="229">
        <v>48</v>
      </c>
      <c r="M35" s="229">
        <v>6.8011028164853577</v>
      </c>
      <c r="N35" s="229">
        <v>49.08740313074459</v>
      </c>
    </row>
    <row r="36" spans="1:14" x14ac:dyDescent="0.25">
      <c r="A36" s="229" t="s">
        <v>754</v>
      </c>
      <c r="B36" s="229">
        <v>74</v>
      </c>
      <c r="C36" s="229" t="s">
        <v>720</v>
      </c>
      <c r="D36" s="229">
        <v>7410</v>
      </c>
      <c r="E36" s="229" t="s">
        <v>506</v>
      </c>
      <c r="F36" s="229" t="s">
        <v>61</v>
      </c>
      <c r="G36" s="229" t="s">
        <v>136</v>
      </c>
      <c r="H36" s="229" t="s">
        <v>59</v>
      </c>
      <c r="I36" s="229">
        <v>5</v>
      </c>
      <c r="J36" s="229">
        <v>51.442066403495708</v>
      </c>
      <c r="K36" s="229">
        <v>258</v>
      </c>
      <c r="L36" s="229">
        <v>105</v>
      </c>
      <c r="M36" s="229">
        <v>24.838810286294347</v>
      </c>
      <c r="N36" s="229">
        <v>37.418693076220407</v>
      </c>
    </row>
    <row r="37" spans="1:14" x14ac:dyDescent="0.25">
      <c r="A37" s="229" t="s">
        <v>755</v>
      </c>
      <c r="B37" s="229">
        <v>74</v>
      </c>
      <c r="C37" s="229" t="s">
        <v>720</v>
      </c>
      <c r="D37" s="229">
        <v>7410</v>
      </c>
      <c r="E37" s="229" t="s">
        <v>506</v>
      </c>
      <c r="F37" s="229" t="s">
        <v>61</v>
      </c>
      <c r="G37" s="229" t="s">
        <v>114</v>
      </c>
      <c r="H37" s="229" t="s">
        <v>75</v>
      </c>
      <c r="I37" s="229">
        <v>3</v>
      </c>
      <c r="J37" s="229">
        <v>51.077184409687653</v>
      </c>
      <c r="K37" s="229">
        <v>510</v>
      </c>
      <c r="L37" s="229">
        <v>43</v>
      </c>
      <c r="M37" s="229">
        <v>49.793788477839229</v>
      </c>
      <c r="N37" s="229">
        <v>37.520794072606463</v>
      </c>
    </row>
    <row r="38" spans="1:14" x14ac:dyDescent="0.25">
      <c r="A38" s="229" t="s">
        <v>756</v>
      </c>
      <c r="B38" s="229">
        <v>74</v>
      </c>
      <c r="C38" s="229" t="s">
        <v>720</v>
      </c>
      <c r="D38" s="229">
        <v>7410</v>
      </c>
      <c r="E38" s="229" t="s">
        <v>506</v>
      </c>
      <c r="F38" s="229" t="s">
        <v>61</v>
      </c>
      <c r="G38" s="229" t="s">
        <v>128</v>
      </c>
      <c r="H38" s="229" t="s">
        <v>75</v>
      </c>
      <c r="I38" s="229">
        <v>4</v>
      </c>
      <c r="J38" s="229">
        <v>51.601113916829718</v>
      </c>
      <c r="K38" s="229">
        <v>450</v>
      </c>
      <c r="L38" s="229">
        <v>62</v>
      </c>
      <c r="M38" s="229">
        <v>120.99736651610534</v>
      </c>
      <c r="N38" s="229">
        <v>38.893645146814315</v>
      </c>
    </row>
    <row r="39" spans="1:14" x14ac:dyDescent="0.25">
      <c r="A39" s="229" t="s">
        <v>757</v>
      </c>
      <c r="B39" s="229">
        <v>74</v>
      </c>
      <c r="C39" s="229" t="s">
        <v>720</v>
      </c>
      <c r="D39" s="229">
        <v>7410</v>
      </c>
      <c r="E39" s="229" t="s">
        <v>506</v>
      </c>
      <c r="F39" s="229" t="s">
        <v>61</v>
      </c>
      <c r="G39" s="229" t="s">
        <v>120</v>
      </c>
      <c r="H39" s="229" t="s">
        <v>59</v>
      </c>
      <c r="I39" s="229">
        <v>2</v>
      </c>
      <c r="J39" s="229">
        <v>51.923241631873779</v>
      </c>
      <c r="K39" s="229">
        <v>202</v>
      </c>
      <c r="L39" s="229">
        <v>30</v>
      </c>
      <c r="M39" s="229">
        <v>6.8011028164853577</v>
      </c>
      <c r="N39" s="229">
        <v>48.44743339399357</v>
      </c>
    </row>
    <row r="40" spans="1:14" x14ac:dyDescent="0.25">
      <c r="A40" s="229" t="s">
        <v>758</v>
      </c>
      <c r="B40" s="229">
        <v>74</v>
      </c>
      <c r="C40" s="229" t="s">
        <v>720</v>
      </c>
      <c r="D40" s="229">
        <v>7410</v>
      </c>
      <c r="E40" s="229" t="s">
        <v>506</v>
      </c>
      <c r="F40" s="229" t="s">
        <v>61</v>
      </c>
      <c r="G40" s="229" t="s">
        <v>79</v>
      </c>
      <c r="H40" s="229" t="s">
        <v>75</v>
      </c>
      <c r="I40" s="229">
        <v>6</v>
      </c>
      <c r="J40" s="229">
        <v>53.040575407110587</v>
      </c>
      <c r="K40" s="229">
        <v>1104</v>
      </c>
      <c r="L40" s="229">
        <v>173</v>
      </c>
      <c r="M40" s="229">
        <v>19.271475588465943</v>
      </c>
      <c r="N40" s="229">
        <v>58.609952714396094</v>
      </c>
    </row>
    <row r="41" spans="1:14" x14ac:dyDescent="0.25">
      <c r="A41" s="229" t="s">
        <v>759</v>
      </c>
      <c r="B41" s="229">
        <v>74</v>
      </c>
      <c r="C41" s="229" t="s">
        <v>720</v>
      </c>
      <c r="D41" s="229">
        <v>7410</v>
      </c>
      <c r="E41" s="229" t="s">
        <v>506</v>
      </c>
      <c r="F41" s="229" t="s">
        <v>70</v>
      </c>
      <c r="G41" s="229" t="s">
        <v>125</v>
      </c>
      <c r="H41" s="229" t="s">
        <v>59</v>
      </c>
      <c r="I41" s="229">
        <v>3</v>
      </c>
      <c r="J41" s="229">
        <v>42.332953159080496</v>
      </c>
      <c r="K41" s="229">
        <v>563</v>
      </c>
      <c r="L41" s="229">
        <v>55</v>
      </c>
      <c r="M41" s="229">
        <v>66.039156016630301</v>
      </c>
      <c r="N41" s="229">
        <v>33.717013747467007</v>
      </c>
    </row>
    <row r="42" spans="1:14" x14ac:dyDescent="0.25">
      <c r="A42" s="229" t="s">
        <v>760</v>
      </c>
      <c r="B42" s="229">
        <v>74</v>
      </c>
      <c r="C42" s="229" t="s">
        <v>720</v>
      </c>
      <c r="D42" s="229">
        <v>7410</v>
      </c>
      <c r="E42" s="229" t="s">
        <v>506</v>
      </c>
      <c r="F42" s="229" t="s">
        <v>70</v>
      </c>
      <c r="G42" s="229" t="s">
        <v>85</v>
      </c>
      <c r="H42" s="229" t="s">
        <v>75</v>
      </c>
      <c r="I42" s="229">
        <v>2</v>
      </c>
      <c r="J42" s="229">
        <v>52.501476893784393</v>
      </c>
      <c r="K42" s="229">
        <v>562</v>
      </c>
      <c r="L42" s="229">
        <v>30</v>
      </c>
      <c r="M42" s="229">
        <v>8.7655765290565455</v>
      </c>
      <c r="N42" s="229">
        <v>52.522713976759348</v>
      </c>
    </row>
    <row r="43" spans="1:14" x14ac:dyDescent="0.25">
      <c r="A43" s="229" t="s">
        <v>761</v>
      </c>
      <c r="B43" s="229">
        <v>74</v>
      </c>
      <c r="C43" s="229" t="s">
        <v>720</v>
      </c>
      <c r="D43" s="229">
        <v>7410</v>
      </c>
      <c r="E43" s="229" t="s">
        <v>506</v>
      </c>
      <c r="F43" s="229" t="s">
        <v>70</v>
      </c>
      <c r="G43" s="229" t="s">
        <v>98</v>
      </c>
      <c r="H43" s="229" t="s">
        <v>75</v>
      </c>
      <c r="I43" s="229">
        <v>2</v>
      </c>
      <c r="J43" s="229">
        <v>52.506941959688497</v>
      </c>
      <c r="K43" s="229">
        <v>464</v>
      </c>
      <c r="L43" s="229">
        <v>32</v>
      </c>
      <c r="M43" s="229">
        <v>13.298423040501037</v>
      </c>
      <c r="N43" s="229">
        <v>29.274697358420024</v>
      </c>
    </row>
    <row r="44" spans="1:14" x14ac:dyDescent="0.25">
      <c r="A44" s="229" t="s">
        <v>762</v>
      </c>
      <c r="B44" s="229">
        <v>74</v>
      </c>
      <c r="C44" s="229" t="s">
        <v>720</v>
      </c>
      <c r="D44" s="229">
        <v>7410</v>
      </c>
      <c r="E44" s="229" t="s">
        <v>506</v>
      </c>
      <c r="F44" s="229" t="s">
        <v>70</v>
      </c>
      <c r="G44" s="229" t="s">
        <v>119</v>
      </c>
      <c r="H44" s="229" t="s">
        <v>75</v>
      </c>
      <c r="I44" s="229">
        <v>6</v>
      </c>
      <c r="J44" s="229">
        <v>51.097985935387626</v>
      </c>
      <c r="K44" s="229">
        <v>711</v>
      </c>
      <c r="L44" s="229">
        <v>148</v>
      </c>
      <c r="M44" s="229">
        <v>1.8078880904581334</v>
      </c>
      <c r="N44" s="229">
        <v>35.096536783934503</v>
      </c>
    </row>
    <row r="45" spans="1:14" x14ac:dyDescent="0.25">
      <c r="A45" s="229" t="s">
        <v>763</v>
      </c>
      <c r="B45" s="229">
        <v>74</v>
      </c>
      <c r="C45" s="229" t="s">
        <v>720</v>
      </c>
      <c r="D45" s="229">
        <v>7410</v>
      </c>
      <c r="E45" s="229" t="s">
        <v>506</v>
      </c>
      <c r="F45" s="229" t="s">
        <v>70</v>
      </c>
      <c r="G45" s="229" t="s">
        <v>78</v>
      </c>
      <c r="H45" s="229" t="s">
        <v>75</v>
      </c>
      <c r="I45" s="229">
        <v>3</v>
      </c>
      <c r="J45" s="229">
        <v>49.599506499612694</v>
      </c>
      <c r="K45" s="229">
        <v>585</v>
      </c>
      <c r="L45" s="229">
        <v>53</v>
      </c>
      <c r="M45" s="229">
        <v>35.724846425822214</v>
      </c>
      <c r="N45" s="229">
        <v>37.89384941764353</v>
      </c>
    </row>
    <row r="46" spans="1:14" x14ac:dyDescent="0.25">
      <c r="A46" s="229" t="s">
        <v>764</v>
      </c>
      <c r="B46" s="229">
        <v>74</v>
      </c>
      <c r="C46" s="229" t="s">
        <v>720</v>
      </c>
      <c r="D46" s="229">
        <v>7410</v>
      </c>
      <c r="E46" s="229" t="s">
        <v>506</v>
      </c>
      <c r="F46" s="229" t="s">
        <v>70</v>
      </c>
      <c r="G46" s="229" t="s">
        <v>104</v>
      </c>
      <c r="H46" s="229" t="s">
        <v>59</v>
      </c>
      <c r="I46" s="229">
        <v>4</v>
      </c>
      <c r="J46" s="229">
        <v>50.001532833675974</v>
      </c>
      <c r="K46" s="229">
        <v>307</v>
      </c>
      <c r="L46" s="229">
        <v>74</v>
      </c>
      <c r="M46" s="229">
        <v>5.6675856804044651</v>
      </c>
      <c r="N46" s="229">
        <v>36.938043594444864</v>
      </c>
    </row>
    <row r="47" spans="1:14" x14ac:dyDescent="0.25">
      <c r="A47" s="229" t="s">
        <v>765</v>
      </c>
      <c r="B47" s="229">
        <v>74</v>
      </c>
      <c r="C47" s="229" t="s">
        <v>720</v>
      </c>
      <c r="D47" s="229">
        <v>7410</v>
      </c>
      <c r="E47" s="229" t="s">
        <v>506</v>
      </c>
      <c r="F47" s="229" t="s">
        <v>70</v>
      </c>
      <c r="G47" s="229" t="s">
        <v>126</v>
      </c>
      <c r="H47" s="229" t="s">
        <v>59</v>
      </c>
      <c r="I47" s="229">
        <v>6</v>
      </c>
      <c r="J47" s="229">
        <v>49.952710093092797</v>
      </c>
      <c r="K47" s="229">
        <v>586</v>
      </c>
      <c r="L47" s="229">
        <v>156</v>
      </c>
      <c r="M47" s="229">
        <v>10.405687309222598</v>
      </c>
      <c r="N47" s="229">
        <v>26.768903071856581</v>
      </c>
    </row>
    <row r="48" spans="1:14" x14ac:dyDescent="0.25">
      <c r="A48" s="229" t="s">
        <v>766</v>
      </c>
      <c r="B48" s="229">
        <v>74</v>
      </c>
      <c r="C48" s="229" t="s">
        <v>720</v>
      </c>
      <c r="D48" s="229">
        <v>7410</v>
      </c>
      <c r="E48" s="229" t="s">
        <v>506</v>
      </c>
      <c r="F48" s="229" t="s">
        <v>70</v>
      </c>
      <c r="G48" s="229" t="s">
        <v>69</v>
      </c>
      <c r="H48" s="229" t="s">
        <v>59</v>
      </c>
      <c r="I48" s="229">
        <v>1</v>
      </c>
      <c r="J48" s="229">
        <v>48.659767039308946</v>
      </c>
      <c r="K48" s="229">
        <v>245</v>
      </c>
      <c r="L48" s="229">
        <v>5</v>
      </c>
      <c r="M48" s="229">
        <v>50.498188412403778</v>
      </c>
      <c r="N48" s="229">
        <v>44.206093668204787</v>
      </c>
    </row>
    <row r="49" spans="1:14" x14ac:dyDescent="0.25">
      <c r="A49" s="229" t="s">
        <v>767</v>
      </c>
      <c r="B49" s="229">
        <v>74</v>
      </c>
      <c r="C49" s="229" t="s">
        <v>720</v>
      </c>
      <c r="D49" s="229">
        <v>7410</v>
      </c>
      <c r="E49" s="229" t="s">
        <v>506</v>
      </c>
      <c r="F49" s="229" t="s">
        <v>70</v>
      </c>
      <c r="G49" s="229" t="s">
        <v>141</v>
      </c>
      <c r="H49" s="229" t="s">
        <v>59</v>
      </c>
      <c r="I49" s="229">
        <v>4</v>
      </c>
      <c r="J49" s="229">
        <v>49.007858767040688</v>
      </c>
      <c r="K49" s="229">
        <v>357</v>
      </c>
      <c r="L49" s="229">
        <v>81</v>
      </c>
      <c r="M49" s="229">
        <v>19.923742185150854</v>
      </c>
      <c r="N49" s="229">
        <v>33.360116876787359</v>
      </c>
    </row>
    <row r="50" spans="1:14" x14ac:dyDescent="0.25">
      <c r="A50" s="229" t="s">
        <v>768</v>
      </c>
      <c r="B50" s="229">
        <v>74</v>
      </c>
      <c r="C50" s="229" t="s">
        <v>720</v>
      </c>
      <c r="D50" s="229">
        <v>7410</v>
      </c>
      <c r="E50" s="229" t="s">
        <v>506</v>
      </c>
      <c r="F50" s="229" t="s">
        <v>70</v>
      </c>
      <c r="G50" s="229" t="s">
        <v>95</v>
      </c>
      <c r="H50" s="229" t="s">
        <v>59</v>
      </c>
      <c r="I50" s="229">
        <v>5</v>
      </c>
      <c r="J50" s="229">
        <v>45.05308589641929</v>
      </c>
      <c r="K50" s="229">
        <v>768</v>
      </c>
      <c r="L50" s="229">
        <v>139</v>
      </c>
      <c r="M50" s="229">
        <v>65.789031384430189</v>
      </c>
      <c r="N50" s="229">
        <v>46.320842462308882</v>
      </c>
    </row>
    <row r="51" spans="1:14" x14ac:dyDescent="0.25">
      <c r="A51" s="229" t="s">
        <v>769</v>
      </c>
      <c r="B51" s="229">
        <v>74</v>
      </c>
      <c r="C51" s="229" t="s">
        <v>720</v>
      </c>
      <c r="D51" s="229">
        <v>7410</v>
      </c>
      <c r="E51" s="229" t="s">
        <v>506</v>
      </c>
      <c r="F51" s="229" t="s">
        <v>70</v>
      </c>
      <c r="G51" s="229" t="s">
        <v>92</v>
      </c>
      <c r="H51" s="229" t="s">
        <v>59</v>
      </c>
      <c r="I51" s="229">
        <v>6</v>
      </c>
      <c r="J51" s="229">
        <v>47.989008237224041</v>
      </c>
      <c r="K51" s="229">
        <v>601</v>
      </c>
      <c r="L51" s="229">
        <v>158</v>
      </c>
      <c r="M51" s="229">
        <v>36.157761809162665</v>
      </c>
      <c r="N51" s="229">
        <v>55.614602865342746</v>
      </c>
    </row>
    <row r="52" spans="1:14" x14ac:dyDescent="0.25">
      <c r="A52" s="229" t="s">
        <v>770</v>
      </c>
      <c r="B52" s="229">
        <v>74</v>
      </c>
      <c r="C52" s="229" t="s">
        <v>720</v>
      </c>
      <c r="D52" s="229">
        <v>7410</v>
      </c>
      <c r="E52" s="229" t="s">
        <v>506</v>
      </c>
      <c r="F52" s="229" t="s">
        <v>70</v>
      </c>
      <c r="G52" s="229" t="s">
        <v>99</v>
      </c>
      <c r="H52" s="229" t="s">
        <v>59</v>
      </c>
      <c r="I52" s="229">
        <v>4</v>
      </c>
      <c r="J52" s="229">
        <v>46.817771203536481</v>
      </c>
      <c r="K52" s="229">
        <v>271</v>
      </c>
      <c r="L52" s="229">
        <v>65</v>
      </c>
      <c r="M52" s="229">
        <v>7.5037389660028735</v>
      </c>
      <c r="N52" s="229">
        <v>34.844084847223378</v>
      </c>
    </row>
    <row r="53" spans="1:14" x14ac:dyDescent="0.25">
      <c r="A53" s="229" t="s">
        <v>771</v>
      </c>
      <c r="B53" s="229">
        <v>74</v>
      </c>
      <c r="C53" s="229" t="s">
        <v>720</v>
      </c>
      <c r="D53" s="229">
        <v>7410</v>
      </c>
      <c r="E53" s="229" t="s">
        <v>506</v>
      </c>
      <c r="F53" s="229" t="s">
        <v>70</v>
      </c>
      <c r="G53" s="229" t="s">
        <v>108</v>
      </c>
      <c r="H53" s="229" t="s">
        <v>75</v>
      </c>
      <c r="I53" s="229">
        <v>2</v>
      </c>
      <c r="J53" s="229">
        <v>48.104779628237466</v>
      </c>
      <c r="K53" s="229">
        <v>377</v>
      </c>
      <c r="L53" s="229">
        <v>27</v>
      </c>
      <c r="M53" s="229">
        <v>5.0817704730899305</v>
      </c>
      <c r="N53" s="229">
        <v>33.822074265947798</v>
      </c>
    </row>
    <row r="54" spans="1:14" x14ac:dyDescent="0.25">
      <c r="A54" s="229" t="s">
        <v>772</v>
      </c>
      <c r="B54" s="229">
        <v>74</v>
      </c>
      <c r="C54" s="229" t="s">
        <v>720</v>
      </c>
      <c r="D54" s="229">
        <v>7410</v>
      </c>
      <c r="E54" s="229" t="s">
        <v>506</v>
      </c>
      <c r="F54" s="229" t="s">
        <v>70</v>
      </c>
      <c r="G54" s="229" t="s">
        <v>91</v>
      </c>
      <c r="H54" s="229" t="s">
        <v>59</v>
      </c>
      <c r="I54" s="229">
        <v>5</v>
      </c>
      <c r="J54" s="229">
        <v>51.523906084639584</v>
      </c>
      <c r="K54" s="229">
        <v>575</v>
      </c>
      <c r="L54" s="229">
        <v>138</v>
      </c>
      <c r="M54" s="229">
        <v>9.6420698157767095</v>
      </c>
      <c r="N54" s="229">
        <v>25.899819893481983</v>
      </c>
    </row>
    <row r="55" spans="1:14" x14ac:dyDescent="0.25">
      <c r="A55" s="229" t="s">
        <v>773</v>
      </c>
      <c r="B55" s="229">
        <v>74</v>
      </c>
      <c r="C55" s="229" t="s">
        <v>720</v>
      </c>
      <c r="D55" s="229">
        <v>7410</v>
      </c>
      <c r="E55" s="229" t="s">
        <v>506</v>
      </c>
      <c r="F55" s="229" t="s">
        <v>72</v>
      </c>
      <c r="G55" s="229" t="s">
        <v>90</v>
      </c>
      <c r="H55" s="229" t="s">
        <v>59</v>
      </c>
      <c r="I55" s="229">
        <v>8</v>
      </c>
      <c r="J55" s="229">
        <v>51.467460048413145</v>
      </c>
      <c r="K55" s="229">
        <v>752</v>
      </c>
      <c r="L55" s="229">
        <v>335</v>
      </c>
      <c r="M55" s="229">
        <v>3.4142910098921444</v>
      </c>
      <c r="N55" s="229">
        <v>58.272088254111139</v>
      </c>
    </row>
    <row r="56" spans="1:14" x14ac:dyDescent="0.25">
      <c r="A56" s="229" t="s">
        <v>774</v>
      </c>
      <c r="B56" s="229">
        <v>74</v>
      </c>
      <c r="C56" s="229" t="s">
        <v>720</v>
      </c>
      <c r="D56" s="229">
        <v>7410</v>
      </c>
      <c r="E56" s="229" t="s">
        <v>506</v>
      </c>
      <c r="F56" s="229" t="s">
        <v>72</v>
      </c>
      <c r="G56" s="229" t="s">
        <v>135</v>
      </c>
      <c r="H56" s="229" t="s">
        <v>66</v>
      </c>
      <c r="I56" s="229">
        <v>5</v>
      </c>
      <c r="J56" s="229">
        <v>46.117868403405083</v>
      </c>
      <c r="K56" s="229">
        <v>622</v>
      </c>
      <c r="L56" s="229">
        <v>121</v>
      </c>
      <c r="M56" s="229">
        <v>36.850642093989833</v>
      </c>
      <c r="N56" s="229">
        <v>40.030925080212974</v>
      </c>
    </row>
    <row r="57" spans="1:14" x14ac:dyDescent="0.25">
      <c r="A57" s="229" t="s">
        <v>775</v>
      </c>
      <c r="B57" s="229">
        <v>74</v>
      </c>
      <c r="C57" s="229" t="s">
        <v>720</v>
      </c>
      <c r="D57" s="229">
        <v>7410</v>
      </c>
      <c r="E57" s="229" t="s">
        <v>506</v>
      </c>
      <c r="F57" s="229" t="s">
        <v>72</v>
      </c>
      <c r="G57" s="229" t="s">
        <v>94</v>
      </c>
      <c r="H57" s="229" t="s">
        <v>59</v>
      </c>
      <c r="I57" s="229">
        <v>4</v>
      </c>
      <c r="J57" s="229">
        <v>47.910122489463596</v>
      </c>
      <c r="K57" s="229">
        <v>386</v>
      </c>
      <c r="L57" s="229">
        <v>83</v>
      </c>
      <c r="M57" s="229">
        <v>51.008271123640185</v>
      </c>
      <c r="N57" s="229">
        <v>37.834234623228497</v>
      </c>
    </row>
    <row r="58" spans="1:14" x14ac:dyDescent="0.25">
      <c r="A58" s="229" t="s">
        <v>776</v>
      </c>
      <c r="B58" s="229">
        <v>74</v>
      </c>
      <c r="C58" s="229" t="s">
        <v>720</v>
      </c>
      <c r="D58" s="229">
        <v>7410</v>
      </c>
      <c r="E58" s="229" t="s">
        <v>506</v>
      </c>
      <c r="F58" s="229" t="s">
        <v>72</v>
      </c>
      <c r="G58" s="229" t="s">
        <v>122</v>
      </c>
      <c r="H58" s="229" t="s">
        <v>59</v>
      </c>
      <c r="I58" s="229">
        <v>4</v>
      </c>
      <c r="J58" s="229">
        <v>50.023001419782389</v>
      </c>
      <c r="K58" s="229">
        <v>837</v>
      </c>
      <c r="L58" s="229">
        <v>88</v>
      </c>
      <c r="M58" s="229">
        <v>4.5025819572102144</v>
      </c>
      <c r="N58" s="229">
        <v>35.651860220961836</v>
      </c>
    </row>
    <row r="59" spans="1:14" x14ac:dyDescent="0.25">
      <c r="A59" s="229" t="s">
        <v>777</v>
      </c>
      <c r="B59" s="229">
        <v>74</v>
      </c>
      <c r="C59" s="229" t="s">
        <v>720</v>
      </c>
      <c r="D59" s="229">
        <v>7410</v>
      </c>
      <c r="E59" s="229" t="s">
        <v>506</v>
      </c>
      <c r="F59" s="229" t="s">
        <v>72</v>
      </c>
      <c r="G59" s="229" t="s">
        <v>127</v>
      </c>
      <c r="H59" s="229" t="s">
        <v>59</v>
      </c>
      <c r="I59" s="229">
        <v>6</v>
      </c>
      <c r="J59" s="229">
        <v>48.401604662470795</v>
      </c>
      <c r="K59" s="229">
        <v>778</v>
      </c>
      <c r="L59" s="229">
        <v>176</v>
      </c>
      <c r="M59" s="229">
        <v>78.552737530405892</v>
      </c>
      <c r="N59" s="229">
        <v>31.720210486952524</v>
      </c>
    </row>
    <row r="60" spans="1:14" x14ac:dyDescent="0.25">
      <c r="A60" s="229" t="s">
        <v>778</v>
      </c>
      <c r="B60" s="229">
        <v>74</v>
      </c>
      <c r="C60" s="229" t="s">
        <v>720</v>
      </c>
      <c r="D60" s="229">
        <v>7410</v>
      </c>
      <c r="E60" s="229" t="s">
        <v>506</v>
      </c>
      <c r="F60" s="229" t="s">
        <v>72</v>
      </c>
      <c r="G60" s="229" t="s">
        <v>109</v>
      </c>
      <c r="H60" s="229" t="s">
        <v>59</v>
      </c>
      <c r="I60" s="229">
        <v>1</v>
      </c>
      <c r="J60" s="229">
        <v>52.498039784465142</v>
      </c>
      <c r="K60" s="229">
        <v>153</v>
      </c>
      <c r="L60" s="229">
        <v>14</v>
      </c>
      <c r="M60" s="229">
        <v>65.59663666500127</v>
      </c>
      <c r="N60" s="229">
        <v>46.761022042267939</v>
      </c>
    </row>
    <row r="61" spans="1:14" x14ac:dyDescent="0.25">
      <c r="A61" s="229" t="s">
        <v>779</v>
      </c>
      <c r="B61" s="229">
        <v>74</v>
      </c>
      <c r="C61" s="229" t="s">
        <v>720</v>
      </c>
      <c r="D61" s="229">
        <v>7410</v>
      </c>
      <c r="E61" s="229" t="s">
        <v>506</v>
      </c>
      <c r="F61" s="229" t="s">
        <v>72</v>
      </c>
      <c r="G61" s="229" t="s">
        <v>74</v>
      </c>
      <c r="H61" s="229" t="s">
        <v>75</v>
      </c>
      <c r="I61" s="229">
        <v>3</v>
      </c>
      <c r="J61" s="229">
        <v>46.861573671793444</v>
      </c>
      <c r="K61" s="229">
        <v>1160</v>
      </c>
      <c r="L61" s="229">
        <v>45</v>
      </c>
      <c r="M61" s="229">
        <v>3.0255982201579683</v>
      </c>
      <c r="N61" s="229">
        <v>29.098912743097198</v>
      </c>
    </row>
    <row r="62" spans="1:14" x14ac:dyDescent="0.25">
      <c r="A62" s="229" t="s">
        <v>780</v>
      </c>
      <c r="B62" s="229">
        <v>74</v>
      </c>
      <c r="C62" s="229" t="s">
        <v>720</v>
      </c>
      <c r="D62" s="229">
        <v>7410</v>
      </c>
      <c r="E62" s="229" t="s">
        <v>506</v>
      </c>
      <c r="F62" s="229" t="s">
        <v>72</v>
      </c>
      <c r="G62" s="229" t="s">
        <v>102</v>
      </c>
      <c r="H62" s="229" t="s">
        <v>75</v>
      </c>
      <c r="I62" s="229">
        <v>5</v>
      </c>
      <c r="J62" s="229">
        <v>46.620646787074584</v>
      </c>
      <c r="K62" s="229">
        <v>1743</v>
      </c>
      <c r="L62" s="229">
        <v>111</v>
      </c>
      <c r="M62" s="229">
        <v>4.1863752908368967</v>
      </c>
      <c r="N62" s="229">
        <v>39.302980952290454</v>
      </c>
    </row>
    <row r="63" spans="1:14" x14ac:dyDescent="0.25">
      <c r="A63" s="229" t="s">
        <v>781</v>
      </c>
      <c r="B63" s="229">
        <v>74</v>
      </c>
      <c r="C63" s="229" t="s">
        <v>720</v>
      </c>
      <c r="D63" s="229">
        <v>7410</v>
      </c>
      <c r="E63" s="229" t="s">
        <v>506</v>
      </c>
      <c r="F63" s="229" t="s">
        <v>72</v>
      </c>
      <c r="G63" s="229" t="s">
        <v>106</v>
      </c>
      <c r="H63" s="229" t="s">
        <v>75</v>
      </c>
      <c r="I63" s="229">
        <v>3</v>
      </c>
      <c r="J63" s="229">
        <v>51.816613705573246</v>
      </c>
      <c r="K63" s="229">
        <v>970</v>
      </c>
      <c r="L63" s="229">
        <v>55</v>
      </c>
      <c r="M63" s="229">
        <v>2.7392204927342201</v>
      </c>
      <c r="N63" s="229">
        <v>30.218365437983252</v>
      </c>
    </row>
    <row r="64" spans="1:14" x14ac:dyDescent="0.25">
      <c r="A64" s="229" t="s">
        <v>782</v>
      </c>
      <c r="B64" s="229">
        <v>74</v>
      </c>
      <c r="C64" s="229" t="s">
        <v>720</v>
      </c>
      <c r="D64" s="229">
        <v>7410</v>
      </c>
      <c r="E64" s="229" t="s">
        <v>506</v>
      </c>
      <c r="F64" s="229" t="s">
        <v>72</v>
      </c>
      <c r="G64" s="229" t="s">
        <v>130</v>
      </c>
      <c r="H64" s="229" t="s">
        <v>66</v>
      </c>
      <c r="I64" s="229">
        <v>5</v>
      </c>
      <c r="J64" s="229">
        <v>41.125193420099919</v>
      </c>
      <c r="K64" s="229">
        <v>404</v>
      </c>
      <c r="L64" s="229">
        <v>100</v>
      </c>
      <c r="M64" s="229">
        <v>2.2192891564298938</v>
      </c>
      <c r="N64" s="229">
        <v>38.384181164139726</v>
      </c>
    </row>
    <row r="65" spans="1:14" x14ac:dyDescent="0.25">
      <c r="A65" s="229" t="s">
        <v>783</v>
      </c>
      <c r="B65" s="229">
        <v>74</v>
      </c>
      <c r="C65" s="229" t="s">
        <v>720</v>
      </c>
      <c r="D65" s="229">
        <v>7410</v>
      </c>
      <c r="E65" s="229" t="s">
        <v>506</v>
      </c>
      <c r="F65" s="229" t="s">
        <v>72</v>
      </c>
      <c r="G65" s="229" t="s">
        <v>131</v>
      </c>
      <c r="H65" s="229" t="s">
        <v>75</v>
      </c>
      <c r="I65" s="229">
        <v>1</v>
      </c>
      <c r="J65" s="229">
        <v>54.340601221187832</v>
      </c>
      <c r="K65" s="229">
        <v>296</v>
      </c>
      <c r="L65" s="229">
        <v>9</v>
      </c>
      <c r="M65" s="229">
        <v>6.4536034808818217</v>
      </c>
      <c r="N65" s="229">
        <v>37.026081667453148</v>
      </c>
    </row>
    <row r="66" spans="1:14" x14ac:dyDescent="0.25">
      <c r="A66" s="229" t="s">
        <v>784</v>
      </c>
      <c r="B66" s="229">
        <v>74</v>
      </c>
      <c r="C66" s="229" t="s">
        <v>720</v>
      </c>
      <c r="D66" s="229">
        <v>7410</v>
      </c>
      <c r="E66" s="229" t="s">
        <v>506</v>
      </c>
      <c r="F66" s="229" t="s">
        <v>72</v>
      </c>
      <c r="G66" s="229" t="s">
        <v>124</v>
      </c>
      <c r="H66" s="229" t="s">
        <v>59</v>
      </c>
      <c r="I66" s="229">
        <v>1</v>
      </c>
      <c r="J66" s="229">
        <v>49.338633586820315</v>
      </c>
      <c r="K66" s="229">
        <v>447</v>
      </c>
      <c r="L66" s="229">
        <v>5</v>
      </c>
      <c r="M66" s="229">
        <v>4.0248783662651864</v>
      </c>
      <c r="N66" s="229">
        <v>41.885358080605627</v>
      </c>
    </row>
    <row r="67" spans="1:14" x14ac:dyDescent="0.25">
      <c r="A67" s="229" t="s">
        <v>785</v>
      </c>
      <c r="B67" s="229">
        <v>74</v>
      </c>
      <c r="C67" s="229" t="s">
        <v>720</v>
      </c>
      <c r="D67" s="229">
        <v>7410</v>
      </c>
      <c r="E67" s="229" t="s">
        <v>506</v>
      </c>
      <c r="F67" s="229" t="s">
        <v>72</v>
      </c>
      <c r="G67" s="229" t="s">
        <v>146</v>
      </c>
      <c r="H67" s="229" t="s">
        <v>75</v>
      </c>
      <c r="I67" s="229">
        <v>3</v>
      </c>
      <c r="J67" s="229">
        <v>53.655052239629981</v>
      </c>
      <c r="K67" s="229">
        <v>500</v>
      </c>
      <c r="L67" s="229">
        <v>43</v>
      </c>
      <c r="M67" s="229">
        <v>4.5417066569859799</v>
      </c>
      <c r="N67" s="229">
        <v>28.333278737048651</v>
      </c>
    </row>
    <row r="68" spans="1:14" x14ac:dyDescent="0.25">
      <c r="A68" s="229" t="s">
        <v>786</v>
      </c>
      <c r="B68" s="229">
        <v>74</v>
      </c>
      <c r="C68" s="229" t="s">
        <v>720</v>
      </c>
      <c r="D68" s="229">
        <v>7410</v>
      </c>
      <c r="E68" s="229" t="s">
        <v>506</v>
      </c>
      <c r="F68" s="229" t="s">
        <v>72</v>
      </c>
      <c r="G68" s="229" t="s">
        <v>71</v>
      </c>
      <c r="H68" s="229" t="s">
        <v>59</v>
      </c>
      <c r="I68" s="229">
        <v>3</v>
      </c>
      <c r="J68" s="229">
        <v>48.410002193580546</v>
      </c>
      <c r="K68" s="229">
        <v>426</v>
      </c>
      <c r="L68" s="229">
        <v>41</v>
      </c>
      <c r="M68" s="229">
        <v>3.6020655657681711</v>
      </c>
      <c r="N68" s="229">
        <v>32.980677972021148</v>
      </c>
    </row>
    <row r="69" spans="1:14" x14ac:dyDescent="0.25">
      <c r="A69" s="229" t="s">
        <v>787</v>
      </c>
      <c r="B69" s="229">
        <v>74</v>
      </c>
      <c r="C69" s="229" t="s">
        <v>720</v>
      </c>
      <c r="D69" s="229">
        <v>7410</v>
      </c>
      <c r="E69" s="229" t="s">
        <v>506</v>
      </c>
      <c r="F69" s="229" t="s">
        <v>68</v>
      </c>
      <c r="G69" s="229" t="s">
        <v>117</v>
      </c>
      <c r="H69" s="229" t="s">
        <v>75</v>
      </c>
      <c r="I69" s="229">
        <v>5</v>
      </c>
      <c r="J69" s="229">
        <v>54.05841024418001</v>
      </c>
      <c r="K69" s="229">
        <v>708</v>
      </c>
      <c r="L69" s="229">
        <v>129</v>
      </c>
      <c r="M69" s="229">
        <v>4.0690358731108986</v>
      </c>
      <c r="N69" s="229">
        <v>38.181286665998641</v>
      </c>
    </row>
    <row r="70" spans="1:14" x14ac:dyDescent="0.25">
      <c r="A70" s="229" t="s">
        <v>788</v>
      </c>
      <c r="B70" s="229">
        <v>74</v>
      </c>
      <c r="C70" s="229" t="s">
        <v>720</v>
      </c>
      <c r="D70" s="229">
        <v>7410</v>
      </c>
      <c r="E70" s="229" t="s">
        <v>506</v>
      </c>
      <c r="F70" s="229" t="s">
        <v>68</v>
      </c>
      <c r="G70" s="229" t="s">
        <v>67</v>
      </c>
      <c r="H70" s="229" t="s">
        <v>59</v>
      </c>
      <c r="I70" s="229">
        <v>4</v>
      </c>
      <c r="J70" s="229">
        <v>49.858110231588995</v>
      </c>
      <c r="K70" s="229">
        <v>900</v>
      </c>
      <c r="L70" s="229">
        <v>86</v>
      </c>
      <c r="M70" s="229">
        <v>0.20363881766461955</v>
      </c>
      <c r="N70" s="229">
        <v>40.553282496302351</v>
      </c>
    </row>
    <row r="71" spans="1:14" x14ac:dyDescent="0.25">
      <c r="A71" s="229" t="s">
        <v>789</v>
      </c>
      <c r="B71" s="229">
        <v>74</v>
      </c>
      <c r="C71" s="229" t="s">
        <v>720</v>
      </c>
      <c r="D71" s="229">
        <v>7410</v>
      </c>
      <c r="E71" s="229" t="s">
        <v>506</v>
      </c>
      <c r="F71" s="229" t="s">
        <v>68</v>
      </c>
      <c r="G71" s="229" t="s">
        <v>100</v>
      </c>
      <c r="H71" s="229" t="s">
        <v>59</v>
      </c>
      <c r="I71" s="229">
        <v>5</v>
      </c>
      <c r="J71" s="229">
        <v>51.043529400729213</v>
      </c>
      <c r="K71" s="229">
        <v>500</v>
      </c>
      <c r="L71" s="229">
        <v>94</v>
      </c>
      <c r="M71" s="229">
        <v>6.8011028164853577</v>
      </c>
      <c r="N71" s="229">
        <v>33.38911125745512</v>
      </c>
    </row>
    <row r="72" spans="1:14" x14ac:dyDescent="0.25">
      <c r="A72" s="229" t="s">
        <v>790</v>
      </c>
      <c r="B72" s="229">
        <v>74</v>
      </c>
      <c r="C72" s="229" t="s">
        <v>720</v>
      </c>
      <c r="D72" s="229">
        <v>7410</v>
      </c>
      <c r="E72" s="229" t="s">
        <v>506</v>
      </c>
      <c r="F72" s="229" t="s">
        <v>68</v>
      </c>
      <c r="G72" s="229" t="s">
        <v>89</v>
      </c>
      <c r="H72" s="229" t="s">
        <v>75</v>
      </c>
      <c r="I72" s="229">
        <v>5</v>
      </c>
      <c r="J72" s="229">
        <v>56.111817211731712</v>
      </c>
      <c r="K72" s="229">
        <v>1178</v>
      </c>
      <c r="L72" s="229">
        <v>97</v>
      </c>
      <c r="M72" s="229">
        <v>2.7884521547589971</v>
      </c>
      <c r="N72" s="229">
        <v>30.107292190936704</v>
      </c>
    </row>
    <row r="73" spans="1:14" x14ac:dyDescent="0.25">
      <c r="A73" s="229" t="s">
        <v>791</v>
      </c>
      <c r="B73" s="229">
        <v>74</v>
      </c>
      <c r="C73" s="229" t="s">
        <v>720</v>
      </c>
      <c r="D73" s="229">
        <v>7410</v>
      </c>
      <c r="E73" s="229" t="s">
        <v>506</v>
      </c>
      <c r="F73" s="229" t="s">
        <v>68</v>
      </c>
      <c r="G73" s="229" t="s">
        <v>116</v>
      </c>
      <c r="H73" s="229" t="s">
        <v>75</v>
      </c>
      <c r="I73" s="229">
        <v>6</v>
      </c>
      <c r="J73" s="229">
        <v>52.598702768211012</v>
      </c>
      <c r="K73" s="229">
        <v>633</v>
      </c>
      <c r="L73" s="229">
        <v>170</v>
      </c>
      <c r="M73" s="229">
        <v>18.13627417729429</v>
      </c>
      <c r="N73" s="229">
        <v>26.487148404537088</v>
      </c>
    </row>
    <row r="74" spans="1:14" x14ac:dyDescent="0.25">
      <c r="A74" s="229" t="s">
        <v>792</v>
      </c>
      <c r="B74" s="229">
        <v>74</v>
      </c>
      <c r="C74" s="229" t="s">
        <v>720</v>
      </c>
      <c r="D74" s="229">
        <v>7410</v>
      </c>
      <c r="E74" s="229" t="s">
        <v>506</v>
      </c>
      <c r="F74" s="229" t="s">
        <v>68</v>
      </c>
      <c r="G74" s="229" t="s">
        <v>73</v>
      </c>
      <c r="H74" s="229" t="s">
        <v>59</v>
      </c>
      <c r="I74" s="229">
        <v>3</v>
      </c>
      <c r="J74" s="229">
        <v>52.10590545394755</v>
      </c>
      <c r="K74" s="229">
        <v>328</v>
      </c>
      <c r="L74" s="229">
        <v>57</v>
      </c>
      <c r="M74" s="229">
        <v>4.5340685443235724</v>
      </c>
      <c r="N74" s="229">
        <v>34.911129580855643</v>
      </c>
    </row>
    <row r="75" spans="1:14" x14ac:dyDescent="0.25">
      <c r="A75" s="229" t="s">
        <v>793</v>
      </c>
      <c r="B75" s="229">
        <v>74</v>
      </c>
      <c r="C75" s="229" t="s">
        <v>720</v>
      </c>
      <c r="D75" s="229">
        <v>7410</v>
      </c>
      <c r="E75" s="229" t="s">
        <v>506</v>
      </c>
      <c r="F75" s="229" t="s">
        <v>68</v>
      </c>
      <c r="G75" s="229" t="s">
        <v>129</v>
      </c>
      <c r="H75" s="229" t="s">
        <v>59</v>
      </c>
      <c r="I75" s="229">
        <v>4</v>
      </c>
      <c r="J75" s="229">
        <v>50.978572464123758</v>
      </c>
      <c r="K75" s="229">
        <v>299</v>
      </c>
      <c r="L75" s="229">
        <v>62</v>
      </c>
      <c r="M75" s="229">
        <v>3.519355482758499</v>
      </c>
      <c r="N75" s="229">
        <v>27.860443002437421</v>
      </c>
    </row>
    <row r="76" spans="1:14" x14ac:dyDescent="0.25">
      <c r="A76" s="229" t="s">
        <v>794</v>
      </c>
      <c r="B76" s="229">
        <v>74</v>
      </c>
      <c r="C76" s="229" t="s">
        <v>720</v>
      </c>
      <c r="D76" s="229">
        <v>7410</v>
      </c>
      <c r="E76" s="229" t="s">
        <v>506</v>
      </c>
      <c r="F76" s="229" t="s">
        <v>68</v>
      </c>
      <c r="G76" s="229" t="s">
        <v>80</v>
      </c>
      <c r="H76" s="229" t="s">
        <v>59</v>
      </c>
      <c r="I76" s="229">
        <v>3</v>
      </c>
      <c r="J76" s="229">
        <v>46.910661494547519</v>
      </c>
      <c r="K76" s="229">
        <v>310</v>
      </c>
      <c r="L76" s="229">
        <v>48</v>
      </c>
      <c r="M76" s="229">
        <v>16.291105413169564</v>
      </c>
      <c r="N76" s="229">
        <v>42.383942455099188</v>
      </c>
    </row>
    <row r="77" spans="1:14" x14ac:dyDescent="0.25">
      <c r="A77" s="229" t="s">
        <v>795</v>
      </c>
      <c r="B77" s="229">
        <v>74</v>
      </c>
      <c r="C77" s="229" t="s">
        <v>720</v>
      </c>
      <c r="D77" s="229">
        <v>7410</v>
      </c>
      <c r="E77" s="229" t="s">
        <v>506</v>
      </c>
      <c r="F77" s="229" t="s">
        <v>68</v>
      </c>
      <c r="G77" s="229" t="s">
        <v>87</v>
      </c>
      <c r="H77" s="229" t="s">
        <v>75</v>
      </c>
      <c r="I77" s="229">
        <v>2</v>
      </c>
      <c r="J77" s="229">
        <v>52.596683853383588</v>
      </c>
      <c r="K77" s="229">
        <v>451</v>
      </c>
      <c r="L77" s="229">
        <v>26</v>
      </c>
      <c r="M77" s="229">
        <v>10.408354408366318</v>
      </c>
      <c r="N77" s="229">
        <v>36.103707394203539</v>
      </c>
    </row>
    <row r="78" spans="1:14" x14ac:dyDescent="0.25">
      <c r="A78" s="229" t="s">
        <v>796</v>
      </c>
      <c r="B78" s="229">
        <v>74</v>
      </c>
      <c r="C78" s="229" t="s">
        <v>720</v>
      </c>
      <c r="D78" s="229">
        <v>7410</v>
      </c>
      <c r="E78" s="229" t="s">
        <v>506</v>
      </c>
      <c r="F78" s="229" t="s">
        <v>68</v>
      </c>
      <c r="G78" s="229" t="s">
        <v>144</v>
      </c>
      <c r="H78" s="229" t="s">
        <v>59</v>
      </c>
      <c r="I78" s="229">
        <v>5</v>
      </c>
      <c r="J78" s="229">
        <v>48.4832714107188</v>
      </c>
      <c r="K78" s="229">
        <v>352</v>
      </c>
      <c r="L78" s="229">
        <v>105</v>
      </c>
      <c r="M78" s="229">
        <v>7.2661354876980333</v>
      </c>
      <c r="N78" s="229">
        <v>56.977288363551359</v>
      </c>
    </row>
    <row r="79" spans="1:14" x14ac:dyDescent="0.25">
      <c r="A79" s="229" t="s">
        <v>797</v>
      </c>
      <c r="B79" s="229">
        <v>74</v>
      </c>
      <c r="C79" s="229" t="s">
        <v>720</v>
      </c>
      <c r="D79" s="229">
        <v>7410</v>
      </c>
      <c r="E79" s="229" t="s">
        <v>506</v>
      </c>
      <c r="F79" s="229" t="s">
        <v>68</v>
      </c>
      <c r="G79" s="229" t="s">
        <v>101</v>
      </c>
      <c r="H79" s="229" t="s">
        <v>59</v>
      </c>
      <c r="I79" s="229">
        <v>6</v>
      </c>
      <c r="J79" s="229">
        <v>51.748564619519264</v>
      </c>
      <c r="K79" s="229">
        <v>506</v>
      </c>
      <c r="L79" s="229">
        <v>158</v>
      </c>
      <c r="M79" s="229">
        <v>15.16645928076235</v>
      </c>
      <c r="N79" s="229">
        <v>40.431738870477488</v>
      </c>
    </row>
  </sheetData>
  <pageMargins left="0.7" right="0.7" top="0.75" bottom="0.75" header="0.3" footer="0.3"/>
  <pageSetup paperSize="5" scale="70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F113"/>
  <sheetViews>
    <sheetView tabSelected="1" view="pageBreakPreview" zoomScale="80" zoomScaleSheetLayoutView="80" workbookViewId="0">
      <pane xSplit="2" ySplit="10" topLeftCell="V89" activePane="bottomRight" state="frozen"/>
      <selection pane="topRight" activeCell="C1" sqref="C1"/>
      <selection pane="bottomLeft" activeCell="A11" sqref="A11"/>
      <selection pane="bottomRight" activeCell="AG110" sqref="AG110"/>
    </sheetView>
  </sheetViews>
  <sheetFormatPr defaultColWidth="8.7109375" defaultRowHeight="15" x14ac:dyDescent="0.25"/>
  <cols>
    <col min="1" max="1" width="4.28515625" style="68" customWidth="1"/>
    <col min="2" max="2" width="5.140625" style="68" customWidth="1"/>
    <col min="3" max="3" width="20.140625" style="68" customWidth="1"/>
    <col min="4" max="4" width="19.28515625" style="68" customWidth="1"/>
    <col min="5" max="5" width="19" style="68" customWidth="1"/>
    <col min="6" max="6" width="19.7109375" style="68" hidden="1" customWidth="1"/>
    <col min="7" max="7" width="7.28515625" style="68" hidden="1" customWidth="1"/>
    <col min="8" max="8" width="12.28515625" style="68" hidden="1" customWidth="1"/>
    <col min="9" max="9" width="14.28515625" style="68" hidden="1" customWidth="1"/>
    <col min="10" max="13" width="12.28515625" style="68" hidden="1" customWidth="1"/>
    <col min="14" max="14" width="10.7109375" style="68" hidden="1" customWidth="1"/>
    <col min="15" max="15" width="12.28515625" style="68" hidden="1" customWidth="1"/>
    <col min="16" max="16" width="11.7109375" style="68" hidden="1" customWidth="1"/>
    <col min="17" max="17" width="11.5703125" style="68" hidden="1" customWidth="1"/>
    <col min="18" max="18" width="14.28515625" style="68" hidden="1" customWidth="1"/>
    <col min="19" max="19" width="13.5703125" style="68" hidden="1" customWidth="1"/>
    <col min="20" max="20" width="1.28515625" style="68" hidden="1" customWidth="1"/>
    <col min="21" max="21" width="17.5703125" style="68" customWidth="1"/>
    <col min="22" max="22" width="18.85546875" style="68" customWidth="1"/>
    <col min="23" max="23" width="17.42578125" style="68" customWidth="1"/>
    <col min="24" max="24" width="18.28515625" style="68" customWidth="1"/>
    <col min="25" max="25" width="19" style="68" customWidth="1"/>
    <col min="26" max="26" width="15.7109375" style="68" customWidth="1"/>
    <col min="27" max="27" width="16.28515625" style="68" hidden="1" customWidth="1"/>
    <col min="28" max="28" width="15.7109375" style="68" customWidth="1"/>
    <col min="29" max="29" width="16" style="68" customWidth="1"/>
    <col min="30" max="30" width="19.140625" style="68" customWidth="1"/>
    <col min="31" max="31" width="18.140625" style="68" customWidth="1"/>
    <col min="32" max="32" width="17.85546875" style="68" bestFit="1" customWidth="1"/>
    <col min="33" max="33" width="17.5703125" style="68" customWidth="1"/>
    <col min="34" max="34" width="17.7109375" style="68" customWidth="1"/>
    <col min="35" max="35" width="20.7109375" style="68" customWidth="1"/>
    <col min="36" max="36" width="9" style="68" bestFit="1" customWidth="1"/>
    <col min="37" max="37" width="21.5703125" style="68" bestFit="1" customWidth="1"/>
    <col min="38" max="38" width="19" style="68" customWidth="1"/>
    <col min="39" max="40" width="15.7109375" style="68" bestFit="1" customWidth="1"/>
    <col min="41" max="41" width="15.28515625" style="68" bestFit="1" customWidth="1"/>
    <col min="42" max="42" width="13.7109375" style="68" bestFit="1" customWidth="1"/>
    <col min="43" max="43" width="8.7109375" style="68"/>
    <col min="44" max="44" width="15" style="68" bestFit="1" customWidth="1"/>
    <col min="45" max="45" width="9.42578125" style="68" bestFit="1" customWidth="1"/>
    <col min="46" max="47" width="8.7109375" style="68"/>
    <col min="48" max="48" width="13.7109375" style="68" customWidth="1"/>
    <col min="49" max="49" width="12.42578125" style="160" customWidth="1"/>
    <col min="50" max="50" width="9" style="68" customWidth="1"/>
    <col min="51" max="51" width="15" style="68" hidden="1" customWidth="1"/>
    <col min="52" max="52" width="15" style="160" customWidth="1"/>
    <col min="53" max="53" width="8.7109375" style="68"/>
    <col min="54" max="54" width="13.7109375" style="68" bestFit="1" customWidth="1"/>
    <col min="55" max="55" width="12.42578125" style="68" bestFit="1" customWidth="1"/>
    <col min="56" max="56" width="8.7109375" style="68"/>
    <col min="57" max="57" width="15" style="68" hidden="1" customWidth="1"/>
    <col min="58" max="58" width="15" style="160" bestFit="1" customWidth="1"/>
    <col min="59" max="16384" width="8.7109375" style="68"/>
  </cols>
  <sheetData>
    <row r="1" spans="2:58" s="66" customFormat="1" x14ac:dyDescent="0.25"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AK1" s="241">
        <f>AK2+AK3</f>
        <v>12200000</v>
      </c>
      <c r="AW1" s="159"/>
      <c r="AZ1" s="159"/>
      <c r="BF1" s="159"/>
    </row>
    <row r="2" spans="2:58" s="223" customFormat="1" ht="18" x14ac:dyDescent="0.25">
      <c r="B2" s="207"/>
      <c r="C2" s="221" t="s">
        <v>698</v>
      </c>
      <c r="D2" s="222" t="s">
        <v>708</v>
      </c>
      <c r="E2" s="221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AK2" s="239">
        <v>5000000</v>
      </c>
      <c r="AW2" s="265"/>
      <c r="AZ2" s="265"/>
      <c r="BF2" s="265"/>
    </row>
    <row r="3" spans="2:58" s="223" customFormat="1" ht="18" x14ac:dyDescent="0.25">
      <c r="B3" s="224"/>
      <c r="C3" s="225"/>
      <c r="D3" s="226" t="s">
        <v>700</v>
      </c>
      <c r="E3" s="225" t="s">
        <v>823</v>
      </c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339"/>
      <c r="Y3" s="227"/>
      <c r="AK3" s="240">
        <f>600000*12</f>
        <v>7200000</v>
      </c>
      <c r="AW3" s="265"/>
      <c r="AZ3" s="265"/>
      <c r="BF3" s="265"/>
    </row>
    <row r="4" spans="2:58" s="223" customFormat="1" ht="18" x14ac:dyDescent="0.25">
      <c r="B4" s="224"/>
      <c r="C4" s="225"/>
      <c r="D4" s="226" t="s">
        <v>701</v>
      </c>
      <c r="E4" s="225" t="s">
        <v>824</v>
      </c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AK4" s="240">
        <f>(1000000+900000+800000+(700000*2))*12</f>
        <v>49200000</v>
      </c>
      <c r="AL4" s="223">
        <v>81000000</v>
      </c>
      <c r="AW4" s="265"/>
      <c r="AZ4" s="265"/>
      <c r="BF4" s="265"/>
    </row>
    <row r="5" spans="2:58" s="223" customFormat="1" ht="18" x14ac:dyDescent="0.25">
      <c r="B5" s="224"/>
      <c r="C5" s="225"/>
      <c r="D5" s="226" t="s">
        <v>702</v>
      </c>
      <c r="E5" s="228" t="s">
        <v>820</v>
      </c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AK5" s="240">
        <f>AK4+5000000</f>
        <v>54200000</v>
      </c>
      <c r="AW5" s="265"/>
      <c r="AZ5" s="265"/>
      <c r="BF5" s="265"/>
    </row>
    <row r="6" spans="2:58" x14ac:dyDescent="0.25">
      <c r="B6" s="205"/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  <c r="V6" s="69"/>
      <c r="AK6" s="118">
        <f>AK4+AK3+AK2</f>
        <v>61400000</v>
      </c>
    </row>
    <row r="7" spans="2:58" s="122" customFormat="1" ht="15" customHeight="1" x14ac:dyDescent="0.25">
      <c r="B7" s="373" t="s">
        <v>0</v>
      </c>
      <c r="C7" s="373" t="s">
        <v>37</v>
      </c>
      <c r="D7" s="373" t="s">
        <v>1</v>
      </c>
      <c r="E7" s="373" t="s">
        <v>2</v>
      </c>
      <c r="F7" s="373" t="s">
        <v>48</v>
      </c>
      <c r="G7" s="373" t="s">
        <v>49</v>
      </c>
      <c r="H7" s="374" t="s">
        <v>33</v>
      </c>
      <c r="I7" s="374"/>
      <c r="J7" s="374"/>
      <c r="K7" s="374"/>
      <c r="L7" s="374"/>
      <c r="M7" s="374"/>
      <c r="N7" s="374"/>
      <c r="O7" s="374"/>
      <c r="P7" s="374"/>
      <c r="Q7" s="374"/>
      <c r="R7" s="374"/>
      <c r="S7" s="374"/>
      <c r="T7" s="373" t="s">
        <v>8</v>
      </c>
      <c r="U7" s="373" t="s">
        <v>33</v>
      </c>
      <c r="V7" s="373" t="s">
        <v>707</v>
      </c>
      <c r="W7" s="374" t="s">
        <v>682</v>
      </c>
      <c r="X7" s="374"/>
      <c r="Y7" s="374"/>
      <c r="Z7" s="375" t="s">
        <v>686</v>
      </c>
      <c r="AA7" s="376"/>
      <c r="AB7" s="376"/>
      <c r="AC7" s="376"/>
      <c r="AD7" s="377"/>
      <c r="AE7" s="374" t="s">
        <v>694</v>
      </c>
      <c r="AF7" s="374"/>
      <c r="AG7" s="374"/>
      <c r="AH7" s="373" t="s">
        <v>692</v>
      </c>
      <c r="AI7" s="232"/>
      <c r="AK7" s="242">
        <f>AK4+AK3</f>
        <v>56400000</v>
      </c>
      <c r="AW7" s="161"/>
      <c r="AZ7" s="161"/>
      <c r="BF7" s="161"/>
    </row>
    <row r="8" spans="2:58" s="122" customFormat="1" ht="15" customHeight="1" x14ac:dyDescent="0.25">
      <c r="B8" s="373"/>
      <c r="C8" s="373"/>
      <c r="D8" s="373"/>
      <c r="E8" s="373"/>
      <c r="F8" s="373"/>
      <c r="G8" s="373"/>
      <c r="H8" s="373" t="s">
        <v>4</v>
      </c>
      <c r="I8" s="373"/>
      <c r="J8" s="373"/>
      <c r="K8" s="373" t="s">
        <v>5</v>
      </c>
      <c r="L8" s="373"/>
      <c r="M8" s="373"/>
      <c r="N8" s="373" t="s">
        <v>6</v>
      </c>
      <c r="O8" s="373"/>
      <c r="P8" s="373"/>
      <c r="Q8" s="373" t="s">
        <v>7</v>
      </c>
      <c r="R8" s="373"/>
      <c r="S8" s="373"/>
      <c r="T8" s="373"/>
      <c r="U8" s="373"/>
      <c r="V8" s="373"/>
      <c r="W8" s="374"/>
      <c r="X8" s="374"/>
      <c r="Y8" s="374"/>
      <c r="Z8" s="378"/>
      <c r="AA8" s="379"/>
      <c r="AB8" s="379"/>
      <c r="AC8" s="379"/>
      <c r="AD8" s="380"/>
      <c r="AE8" s="374"/>
      <c r="AF8" s="374"/>
      <c r="AG8" s="374"/>
      <c r="AH8" s="373"/>
      <c r="AI8" s="232"/>
      <c r="AK8" s="243">
        <f>AC11+AD11</f>
        <v>61800000</v>
      </c>
      <c r="AW8" s="161"/>
      <c r="AZ8" s="161"/>
      <c r="BF8" s="161"/>
    </row>
    <row r="9" spans="2:58" s="122" customFormat="1" ht="48" customHeight="1" x14ac:dyDescent="0.25">
      <c r="B9" s="373"/>
      <c r="C9" s="373"/>
      <c r="D9" s="373"/>
      <c r="E9" s="373"/>
      <c r="F9" s="373"/>
      <c r="G9" s="373"/>
      <c r="H9" s="355" t="s">
        <v>4</v>
      </c>
      <c r="I9" s="355" t="s">
        <v>9</v>
      </c>
      <c r="J9" s="355" t="s">
        <v>10</v>
      </c>
      <c r="K9" s="355" t="s">
        <v>5</v>
      </c>
      <c r="L9" s="355" t="s">
        <v>11</v>
      </c>
      <c r="M9" s="355" t="s">
        <v>10</v>
      </c>
      <c r="N9" s="355" t="s">
        <v>6</v>
      </c>
      <c r="O9" s="355" t="s">
        <v>12</v>
      </c>
      <c r="P9" s="355" t="s">
        <v>10</v>
      </c>
      <c r="Q9" s="355" t="s">
        <v>13</v>
      </c>
      <c r="R9" s="355" t="s">
        <v>14</v>
      </c>
      <c r="S9" s="355" t="s">
        <v>10</v>
      </c>
      <c r="T9" s="373"/>
      <c r="U9" s="373"/>
      <c r="V9" s="373"/>
      <c r="W9" s="355" t="s">
        <v>683</v>
      </c>
      <c r="X9" s="355" t="s">
        <v>684</v>
      </c>
      <c r="Y9" s="355" t="s">
        <v>685</v>
      </c>
      <c r="Z9" s="355" t="s">
        <v>688</v>
      </c>
      <c r="AA9" s="355" t="s">
        <v>799</v>
      </c>
      <c r="AB9" s="355" t="s">
        <v>800</v>
      </c>
      <c r="AC9" s="355" t="s">
        <v>798</v>
      </c>
      <c r="AD9" s="355" t="s">
        <v>690</v>
      </c>
      <c r="AE9" s="356" t="s">
        <v>689</v>
      </c>
      <c r="AF9" s="356" t="s">
        <v>690</v>
      </c>
      <c r="AG9" s="356" t="s">
        <v>691</v>
      </c>
      <c r="AH9" s="373"/>
      <c r="AI9" s="232"/>
      <c r="AV9" s="381" t="s">
        <v>821</v>
      </c>
      <c r="AW9" s="381"/>
      <c r="AX9" s="381"/>
      <c r="AY9" s="381"/>
      <c r="AZ9" s="381"/>
      <c r="BB9" s="381" t="s">
        <v>822</v>
      </c>
      <c r="BC9" s="381"/>
      <c r="BD9" s="381"/>
      <c r="BE9" s="381"/>
      <c r="BF9" s="381"/>
    </row>
    <row r="10" spans="2:58" s="69" customFormat="1" x14ac:dyDescent="0.25">
      <c r="B10" s="120" t="s">
        <v>15</v>
      </c>
      <c r="C10" s="120" t="s">
        <v>16</v>
      </c>
      <c r="D10" s="120" t="s">
        <v>17</v>
      </c>
      <c r="E10" s="120" t="s">
        <v>18</v>
      </c>
      <c r="F10" s="120" t="s">
        <v>19</v>
      </c>
      <c r="G10" s="120" t="s">
        <v>34</v>
      </c>
      <c r="H10" s="120" t="s">
        <v>21</v>
      </c>
      <c r="I10" s="120" t="s">
        <v>35</v>
      </c>
      <c r="J10" s="120" t="s">
        <v>22</v>
      </c>
      <c r="K10" s="120" t="s">
        <v>23</v>
      </c>
      <c r="L10" s="120" t="s">
        <v>36</v>
      </c>
      <c r="M10" s="120" t="s">
        <v>24</v>
      </c>
      <c r="N10" s="120" t="s">
        <v>25</v>
      </c>
      <c r="O10" s="120" t="s">
        <v>38</v>
      </c>
      <c r="P10" s="120" t="s">
        <v>39</v>
      </c>
      <c r="Q10" s="120" t="s">
        <v>51</v>
      </c>
      <c r="R10" s="120" t="s">
        <v>40</v>
      </c>
      <c r="S10" s="120" t="s">
        <v>52</v>
      </c>
      <c r="T10" s="120" t="s">
        <v>53</v>
      </c>
      <c r="U10" s="120" t="s">
        <v>19</v>
      </c>
      <c r="V10" s="120" t="s">
        <v>693</v>
      </c>
      <c r="W10" s="123" t="s">
        <v>20</v>
      </c>
      <c r="X10" s="123" t="s">
        <v>21</v>
      </c>
      <c r="Y10" s="123" t="s">
        <v>35</v>
      </c>
      <c r="Z10" s="123" t="s">
        <v>22</v>
      </c>
      <c r="AA10" s="123" t="s">
        <v>23</v>
      </c>
      <c r="AB10" s="123" t="s">
        <v>23</v>
      </c>
      <c r="AC10" s="123" t="s">
        <v>36</v>
      </c>
      <c r="AD10" s="123" t="s">
        <v>24</v>
      </c>
      <c r="AE10" s="123" t="s">
        <v>25</v>
      </c>
      <c r="AF10" s="123" t="s">
        <v>38</v>
      </c>
      <c r="AG10" s="123" t="s">
        <v>39</v>
      </c>
      <c r="AH10" s="123" t="s">
        <v>51</v>
      </c>
      <c r="AI10" s="256">
        <f>W11+X11+Y11+Z11+AA11+AB11+AC11+AD11+AF11</f>
        <v>337911444</v>
      </c>
      <c r="AM10" s="231"/>
      <c r="AZ10" s="162"/>
      <c r="BF10" s="162"/>
    </row>
    <row r="11" spans="2:58" s="69" customFormat="1" ht="30" x14ac:dyDescent="0.25">
      <c r="B11" s="91">
        <v>1</v>
      </c>
      <c r="C11" s="74" t="str">
        <f>FORMULASI!C11</f>
        <v>Kulisusu</v>
      </c>
      <c r="D11" s="74" t="str">
        <f>FORMULASI!D11</f>
        <v>Tri Wacu-Wacu</v>
      </c>
      <c r="E11" s="75">
        <f>FORMULASI!E11</f>
        <v>485793000</v>
      </c>
      <c r="F11" s="74" t="str">
        <f>'7410 Kab. Buton Utara (2)'!D10</f>
        <v>Sangat Tertinggal</v>
      </c>
      <c r="G11" s="74">
        <f>'7410 Kab. Buton Utara'!E10</f>
        <v>3</v>
      </c>
      <c r="H11" s="112">
        <f>'7410 Kab. Buton Utara'!F10</f>
        <v>368</v>
      </c>
      <c r="I11" s="92">
        <f>H11/$H$90</f>
        <v>7.6945594446535355E-3</v>
      </c>
      <c r="J11" s="92">
        <f>I11*$I$93</f>
        <v>7.6945594446535363E-4</v>
      </c>
      <c r="K11" s="112">
        <f>'7410 Kab. Buton Utara'!G10</f>
        <v>48</v>
      </c>
      <c r="L11" s="92">
        <f>K11/$K$90</f>
        <v>6.2467464862051014E-3</v>
      </c>
      <c r="M11" s="92">
        <f t="shared" ref="M11:M74" si="0">L11*$I$94</f>
        <v>3.1233732431025507E-3</v>
      </c>
      <c r="N11" s="93">
        <f>'7410 Kab. Buton Utara'!H10</f>
        <v>60.578714699999999</v>
      </c>
      <c r="O11" s="92">
        <f t="shared" ref="O11:O74" si="1">N11/$N$90</f>
        <v>3.4753131295555482E-2</v>
      </c>
      <c r="P11" s="92">
        <f t="shared" ref="P11:P74" si="2">O11*$I$95</f>
        <v>5.2129696943333222E-3</v>
      </c>
      <c r="Q11" s="93">
        <f>'7410 Kab. Buton Utara'!I10</f>
        <v>39.358392000000002</v>
      </c>
      <c r="R11" s="92">
        <f t="shared" ref="R11:R74" si="3">Q11/$Q$90</f>
        <v>1.0874130101913035E-2</v>
      </c>
      <c r="S11" s="92">
        <f t="shared" ref="S11:S74" si="4">R11*$I$96</f>
        <v>2.7185325254782586E-3</v>
      </c>
      <c r="T11" s="91">
        <f>J11+M11+P11+S11</f>
        <v>1.1824331407379486E-2</v>
      </c>
      <c r="U11" s="149">
        <f>FORMULASI!U11</f>
        <v>75294000</v>
      </c>
      <c r="V11" s="94">
        <f>FORMULASI!V11</f>
        <v>561087000</v>
      </c>
      <c r="W11" s="124">
        <f>3000000*12</f>
        <v>36000000</v>
      </c>
      <c r="X11" s="124">
        <f>2225000*12</f>
        <v>26700000</v>
      </c>
      <c r="Y11" s="125">
        <f>((2023000*6)+(2023000*2))*12</f>
        <v>194208000</v>
      </c>
      <c r="Z11" s="125">
        <f>$AZ$22</f>
        <v>1387284</v>
      </c>
      <c r="AA11" s="125">
        <v>0</v>
      </c>
      <c r="AB11" s="125">
        <f>$BF$22</f>
        <v>3116160</v>
      </c>
      <c r="AC11" s="125">
        <f>((150000*1)+(100000*9))*12</f>
        <v>12600000</v>
      </c>
      <c r="AD11" s="125">
        <v>49200000</v>
      </c>
      <c r="AE11" s="126">
        <f>V11*10%</f>
        <v>56108700</v>
      </c>
      <c r="AF11" s="126">
        <v>14700000</v>
      </c>
      <c r="AG11" s="126">
        <v>92000000</v>
      </c>
      <c r="AH11" s="81">
        <f>V11-(W11+X11+Y11+AA11+AB11+AE11+AF11+AG11+AC11+AD11+Z11)</f>
        <v>75066856</v>
      </c>
      <c r="AI11" s="233"/>
      <c r="AJ11" s="237">
        <f>(AH11/AN11)*100</f>
        <v>13.378826456503182</v>
      </c>
      <c r="AK11" s="238">
        <f t="shared" ref="AK11:AK42" si="5">W11+X11+Y11</f>
        <v>256908000</v>
      </c>
      <c r="AL11" s="238">
        <f t="shared" ref="AL11:AL42" si="6">AA11+AB11</f>
        <v>3116160</v>
      </c>
      <c r="AM11" s="231">
        <f>W11+X11+Y11+Z11+AA11+AB11+AC11+AD11+AE11+AF11+AG11+AH11</f>
        <v>561087000</v>
      </c>
      <c r="AN11" s="158">
        <f t="shared" ref="AN11:AN42" si="7">V11</f>
        <v>561087000</v>
      </c>
      <c r="AO11" s="231">
        <f>AM11-AN11</f>
        <v>0</v>
      </c>
      <c r="AP11" s="231">
        <f>ROUNDDOWN(AH11,-3)</f>
        <v>75066000</v>
      </c>
      <c r="AR11" s="158">
        <f>E11+U11</f>
        <v>561087000</v>
      </c>
      <c r="AS11" s="158">
        <f>AN11-AR11</f>
        <v>0</v>
      </c>
      <c r="AV11" s="69" t="s">
        <v>815</v>
      </c>
      <c r="AW11" s="162">
        <v>3000000</v>
      </c>
      <c r="AX11" s="268">
        <v>5.4000000000000003E-3</v>
      </c>
      <c r="AY11" s="162">
        <f>AW11*AX11</f>
        <v>16200</v>
      </c>
      <c r="AZ11" s="162">
        <v>16200</v>
      </c>
      <c r="BB11" s="69" t="s">
        <v>815</v>
      </c>
      <c r="BC11" s="162">
        <v>3000000</v>
      </c>
      <c r="BD11" s="269">
        <v>0.01</v>
      </c>
      <c r="BE11" s="231">
        <f>BC11*BD11</f>
        <v>30000</v>
      </c>
      <c r="BF11" s="162">
        <v>30000</v>
      </c>
    </row>
    <row r="12" spans="2:58" s="287" customFormat="1" x14ac:dyDescent="0.25">
      <c r="B12" s="270">
        <v>2</v>
      </c>
      <c r="C12" s="271" t="str">
        <f>FORMULASI!C12</f>
        <v>Kulisusu</v>
      </c>
      <c r="D12" s="271" t="str">
        <f>FORMULASI!D12</f>
        <v>Waculaea</v>
      </c>
      <c r="E12" s="272">
        <f>FORMULASI!E12</f>
        <v>485793000</v>
      </c>
      <c r="F12" s="271" t="str">
        <f>'7410 Kab. Buton Utara (2)'!D12</f>
        <v>Tertinggal</v>
      </c>
      <c r="G12" s="271">
        <f>'7410 Kab. Buton Utara'!E12</f>
        <v>5</v>
      </c>
      <c r="H12" s="273">
        <f>'7410 Kab. Buton Utara'!F12</f>
        <v>240</v>
      </c>
      <c r="I12" s="274">
        <f t="shared" ref="I12:I75" si="8">H12/$H$90</f>
        <v>5.0181909421653497E-3</v>
      </c>
      <c r="J12" s="274">
        <f t="shared" ref="J12:J75" si="9">I12*$I$93</f>
        <v>5.0181909421653499E-4</v>
      </c>
      <c r="K12" s="273">
        <f>'7410 Kab. Buton Utara'!G12</f>
        <v>105</v>
      </c>
      <c r="L12" s="274">
        <f t="shared" ref="L12:L75" si="10">K12/$K$90</f>
        <v>1.3664757938573659E-2</v>
      </c>
      <c r="M12" s="274">
        <f t="shared" si="0"/>
        <v>6.8323789692868297E-3</v>
      </c>
      <c r="N12" s="275">
        <f>'7410 Kab. Buton Utara'!H12</f>
        <v>24.838809999999999</v>
      </c>
      <c r="O12" s="274">
        <f t="shared" si="1"/>
        <v>1.4249665570328723E-2</v>
      </c>
      <c r="P12" s="274">
        <f t="shared" si="2"/>
        <v>2.1374498355493086E-3</v>
      </c>
      <c r="Q12" s="275">
        <f>'7410 Kab. Buton Utara'!I12</f>
        <v>48.442036000000002</v>
      </c>
      <c r="R12" s="274">
        <f t="shared" si="3"/>
        <v>1.3383803938574393E-2</v>
      </c>
      <c r="S12" s="274">
        <f t="shared" si="4"/>
        <v>3.3459509846435983E-3</v>
      </c>
      <c r="T12" s="270">
        <f t="shared" ref="T12:T75" si="11">J12+M12+P12+S12</f>
        <v>1.2817598883696272E-2</v>
      </c>
      <c r="U12" s="276">
        <f>FORMULASI!U12</f>
        <v>50064000</v>
      </c>
      <c r="V12" s="277">
        <f>FORMULASI!V12</f>
        <v>535857000</v>
      </c>
      <c r="W12" s="278">
        <f t="shared" ref="W12:W75" si="12">3000000*12</f>
        <v>36000000</v>
      </c>
      <c r="X12" s="278">
        <f t="shared" ref="X12:X75" si="13">2225000*12</f>
        <v>26700000</v>
      </c>
      <c r="Y12" s="279">
        <f t="shared" ref="Y12:Y75" si="14">((2023000*6)+(2023000*2))*12</f>
        <v>194208000</v>
      </c>
      <c r="Z12" s="279">
        <f t="shared" ref="Z12:Z75" si="15">$AZ$22</f>
        <v>1387284</v>
      </c>
      <c r="AA12" s="279">
        <v>0</v>
      </c>
      <c r="AB12" s="279">
        <f t="shared" ref="AB12:AB75" si="16">$BF$22</f>
        <v>3116160</v>
      </c>
      <c r="AC12" s="279">
        <f t="shared" ref="AC12:AC75" si="17">((150000*1)+(100000*9))*12</f>
        <v>12600000</v>
      </c>
      <c r="AD12" s="279">
        <v>49200000</v>
      </c>
      <c r="AE12" s="280">
        <f t="shared" ref="AE12:AE75" si="18">V12*10%</f>
        <v>53585700</v>
      </c>
      <c r="AF12" s="280">
        <v>14700000</v>
      </c>
      <c r="AG12" s="280">
        <v>92000000</v>
      </c>
      <c r="AH12" s="281">
        <f t="shared" ref="AH12:AH75" si="19">V12-(W12+X12+Y12+AA12+AB12+AE12+AF12+AG12+AC12+AD12+Z12)</f>
        <v>52359856</v>
      </c>
      <c r="AI12" s="282"/>
      <c r="AJ12" s="283">
        <f t="shared" ref="AJ12:AJ75" si="20">(AH12/AN12)*100</f>
        <v>9.7712367292020073</v>
      </c>
      <c r="AK12" s="284">
        <f t="shared" si="5"/>
        <v>256908000</v>
      </c>
      <c r="AL12" s="284">
        <f t="shared" si="6"/>
        <v>3116160</v>
      </c>
      <c r="AM12" s="285">
        <f t="shared" ref="AM12:AM75" si="21">W12+X12+Y12+Z12+AA12+AB12+AC12+AD12+AE12+AF12+AG12+AH12</f>
        <v>535857000</v>
      </c>
      <c r="AN12" s="286">
        <f t="shared" si="7"/>
        <v>535857000</v>
      </c>
      <c r="AO12" s="285">
        <f t="shared" ref="AO12:AO75" si="22">AM12-AN12</f>
        <v>0</v>
      </c>
      <c r="AP12" s="285">
        <f t="shared" ref="AP12:AP75" si="23">ROUNDDOWN(AH12,-3)</f>
        <v>52359000</v>
      </c>
      <c r="AR12" s="158">
        <f t="shared" ref="AR12:AR75" si="24">E12+U12</f>
        <v>535857000</v>
      </c>
      <c r="AS12" s="158">
        <f t="shared" ref="AS12:AS75" si="25">AN12-AR12</f>
        <v>0</v>
      </c>
      <c r="AV12" s="287" t="s">
        <v>816</v>
      </c>
      <c r="AW12" s="288">
        <v>2225000</v>
      </c>
      <c r="AX12" s="289">
        <v>5.4000000000000003E-3</v>
      </c>
      <c r="AY12" s="288">
        <f t="shared" ref="AY12:AY20" si="26">AW12*AX12</f>
        <v>12015</v>
      </c>
      <c r="AZ12" s="288">
        <v>12015</v>
      </c>
      <c r="BB12" s="287" t="s">
        <v>816</v>
      </c>
      <c r="BC12" s="288">
        <v>2552014</v>
      </c>
      <c r="BD12" s="290">
        <v>0.01</v>
      </c>
      <c r="BE12" s="285">
        <f>BC12*BD12</f>
        <v>25520.14</v>
      </c>
      <c r="BF12" s="288">
        <v>25520</v>
      </c>
    </row>
    <row r="13" spans="2:58" s="69" customFormat="1" x14ac:dyDescent="0.25">
      <c r="B13" s="91">
        <v>3</v>
      </c>
      <c r="C13" s="74" t="str">
        <f>FORMULASI!C13</f>
        <v>Kulisusu</v>
      </c>
      <c r="D13" s="74" t="str">
        <f>FORMULASI!D13</f>
        <v>Eelahaji</v>
      </c>
      <c r="E13" s="75">
        <f>FORMULASI!E13</f>
        <v>485793000</v>
      </c>
      <c r="F13" s="74" t="str">
        <f>'7410 Kab. Buton Utara (2)'!D15</f>
        <v>Tertinggal</v>
      </c>
      <c r="G13" s="74">
        <f>'7410 Kab. Buton Utara'!E15</f>
        <v>1</v>
      </c>
      <c r="H13" s="112">
        <f>'7410 Kab. Buton Utara'!F15</f>
        <v>418</v>
      </c>
      <c r="I13" s="92">
        <f t="shared" si="8"/>
        <v>8.7400158909379834E-3</v>
      </c>
      <c r="J13" s="92">
        <f t="shared" si="9"/>
        <v>8.7400158909379838E-4</v>
      </c>
      <c r="K13" s="112">
        <f>'7410 Kab. Buton Utara'!G15</f>
        <v>13</v>
      </c>
      <c r="L13" s="92">
        <f t="shared" si="10"/>
        <v>1.691827173347215E-3</v>
      </c>
      <c r="M13" s="92">
        <f t="shared" si="0"/>
        <v>8.4591358667360748E-4</v>
      </c>
      <c r="N13" s="93">
        <f>'7410 Kab. Buton Utara'!H15</f>
        <v>19.917515000000002</v>
      </c>
      <c r="O13" s="92">
        <f t="shared" si="1"/>
        <v>1.142638990120726E-2</v>
      </c>
      <c r="P13" s="92">
        <f t="shared" si="2"/>
        <v>1.7139584851810889E-3</v>
      </c>
      <c r="Q13" s="93">
        <f>'7410 Kab. Buton Utara'!I15</f>
        <v>54.790809000000003</v>
      </c>
      <c r="R13" s="92">
        <f t="shared" si="3"/>
        <v>1.513787416556722E-2</v>
      </c>
      <c r="S13" s="92">
        <f t="shared" si="4"/>
        <v>3.7844685413918051E-3</v>
      </c>
      <c r="T13" s="91">
        <f t="shared" si="11"/>
        <v>7.2183422023402999E-3</v>
      </c>
      <c r="U13" s="149">
        <f>FORMULASI!U13</f>
        <v>47822000</v>
      </c>
      <c r="V13" s="94">
        <f>FORMULASI!V13</f>
        <v>533615000</v>
      </c>
      <c r="W13" s="124">
        <f t="shared" si="12"/>
        <v>36000000</v>
      </c>
      <c r="X13" s="124">
        <f t="shared" si="13"/>
        <v>26700000</v>
      </c>
      <c r="Y13" s="125">
        <f t="shared" si="14"/>
        <v>194208000</v>
      </c>
      <c r="Z13" s="125">
        <f t="shared" si="15"/>
        <v>1387284</v>
      </c>
      <c r="AA13" s="125">
        <v>0</v>
      </c>
      <c r="AB13" s="125">
        <f t="shared" si="16"/>
        <v>3116160</v>
      </c>
      <c r="AC13" s="125">
        <f t="shared" si="17"/>
        <v>12600000</v>
      </c>
      <c r="AD13" s="125">
        <v>49200000</v>
      </c>
      <c r="AE13" s="126">
        <f t="shared" si="18"/>
        <v>53361500</v>
      </c>
      <c r="AF13" s="126">
        <v>14700000</v>
      </c>
      <c r="AG13" s="126">
        <v>92000000</v>
      </c>
      <c r="AH13" s="81">
        <f t="shared" si="19"/>
        <v>50342056</v>
      </c>
      <c r="AI13" s="233"/>
      <c r="AJ13" s="237">
        <f t="shared" si="20"/>
        <v>9.4341530879004534</v>
      </c>
      <c r="AK13" s="238">
        <f t="shared" si="5"/>
        <v>256908000</v>
      </c>
      <c r="AL13" s="238">
        <f t="shared" si="6"/>
        <v>3116160</v>
      </c>
      <c r="AM13" s="231">
        <f t="shared" si="21"/>
        <v>533615000</v>
      </c>
      <c r="AN13" s="158">
        <f t="shared" si="7"/>
        <v>533615000</v>
      </c>
      <c r="AO13" s="231">
        <f t="shared" si="22"/>
        <v>0</v>
      </c>
      <c r="AP13" s="231">
        <f t="shared" si="23"/>
        <v>50342000</v>
      </c>
      <c r="AR13" s="158">
        <f t="shared" si="24"/>
        <v>533615000</v>
      </c>
      <c r="AS13" s="158">
        <f t="shared" si="25"/>
        <v>0</v>
      </c>
      <c r="AV13" s="220" t="s">
        <v>817</v>
      </c>
      <c r="AW13" s="266">
        <v>2023000</v>
      </c>
      <c r="AX13" s="268">
        <v>5.4000000000000003E-3</v>
      </c>
      <c r="AY13" s="162">
        <f>AW13*AX13</f>
        <v>10924.2</v>
      </c>
      <c r="AZ13" s="162">
        <v>10924</v>
      </c>
      <c r="BB13" s="220" t="s">
        <v>817</v>
      </c>
      <c r="BC13" s="162">
        <v>2552014</v>
      </c>
      <c r="BD13" s="269">
        <v>0.01</v>
      </c>
      <c r="BE13" s="231">
        <f t="shared" ref="BE13:BE20" si="27">BC13*BD13</f>
        <v>25520.14</v>
      </c>
      <c r="BF13" s="266">
        <v>25520</v>
      </c>
    </row>
    <row r="14" spans="2:58" s="287" customFormat="1" x14ac:dyDescent="0.25">
      <c r="B14" s="270">
        <v>4</v>
      </c>
      <c r="C14" s="271" t="str">
        <f>FORMULASI!C14</f>
        <v>Kulisusu</v>
      </c>
      <c r="D14" s="271" t="str">
        <f>FORMULASI!D14</f>
        <v>Tomoahi</v>
      </c>
      <c r="E14" s="272">
        <f>FORMULASI!E14</f>
        <v>485793000</v>
      </c>
      <c r="F14" s="271" t="str">
        <f>'7410 Kab. Buton Utara (2)'!D20</f>
        <v>Tertinggal</v>
      </c>
      <c r="G14" s="271">
        <f>'7410 Kab. Buton Utara'!E20</f>
        <v>3</v>
      </c>
      <c r="H14" s="273">
        <f>'7410 Kab. Buton Utara'!F20</f>
        <v>418</v>
      </c>
      <c r="I14" s="274">
        <f t="shared" si="8"/>
        <v>8.7400158909379834E-3</v>
      </c>
      <c r="J14" s="274">
        <f t="shared" si="9"/>
        <v>8.7400158909379838E-4</v>
      </c>
      <c r="K14" s="273">
        <f>'7410 Kab. Buton Utara'!G20</f>
        <v>62</v>
      </c>
      <c r="L14" s="274">
        <f t="shared" si="10"/>
        <v>8.068714211348256E-3</v>
      </c>
      <c r="M14" s="274">
        <f t="shared" si="0"/>
        <v>4.034357105674128E-3</v>
      </c>
      <c r="N14" s="275">
        <f>'7410 Kab. Buton Utara'!H20</f>
        <v>120.997367</v>
      </c>
      <c r="O14" s="274">
        <f t="shared" si="1"/>
        <v>6.9414437110325689E-2</v>
      </c>
      <c r="P14" s="274">
        <f t="shared" si="2"/>
        <v>1.0412165566548852E-2</v>
      </c>
      <c r="Q14" s="275">
        <f>'7410 Kab. Buton Utara'!I20</f>
        <v>58.255128999999997</v>
      </c>
      <c r="R14" s="274">
        <f t="shared" si="3"/>
        <v>1.6095013532304036E-2</v>
      </c>
      <c r="S14" s="274">
        <f t="shared" si="4"/>
        <v>4.023753383076009E-3</v>
      </c>
      <c r="T14" s="270">
        <f t="shared" si="11"/>
        <v>1.9344277644392789E-2</v>
      </c>
      <c r="U14" s="276">
        <f>FORMULASI!U14</f>
        <v>41480000</v>
      </c>
      <c r="V14" s="277">
        <f>FORMULASI!V14</f>
        <v>527273000</v>
      </c>
      <c r="W14" s="278">
        <f t="shared" si="12"/>
        <v>36000000</v>
      </c>
      <c r="X14" s="278">
        <f t="shared" si="13"/>
        <v>26700000</v>
      </c>
      <c r="Y14" s="279">
        <f t="shared" si="14"/>
        <v>194208000</v>
      </c>
      <c r="Z14" s="279">
        <f t="shared" si="15"/>
        <v>1387284</v>
      </c>
      <c r="AA14" s="279">
        <v>0</v>
      </c>
      <c r="AB14" s="279">
        <f t="shared" si="16"/>
        <v>3116160</v>
      </c>
      <c r="AC14" s="279">
        <f t="shared" si="17"/>
        <v>12600000</v>
      </c>
      <c r="AD14" s="279">
        <v>49200000</v>
      </c>
      <c r="AE14" s="280">
        <f t="shared" si="18"/>
        <v>52727300</v>
      </c>
      <c r="AF14" s="280">
        <v>14700000</v>
      </c>
      <c r="AG14" s="280">
        <v>92000000</v>
      </c>
      <c r="AH14" s="281">
        <f t="shared" si="19"/>
        <v>44634256</v>
      </c>
      <c r="AI14" s="282"/>
      <c r="AJ14" s="283">
        <f t="shared" si="20"/>
        <v>8.4651131387345835</v>
      </c>
      <c r="AK14" s="284">
        <f t="shared" si="5"/>
        <v>256908000</v>
      </c>
      <c r="AL14" s="284">
        <f t="shared" si="6"/>
        <v>3116160</v>
      </c>
      <c r="AM14" s="285">
        <f t="shared" si="21"/>
        <v>527273000</v>
      </c>
      <c r="AN14" s="286">
        <f t="shared" si="7"/>
        <v>527273000</v>
      </c>
      <c r="AO14" s="285">
        <f t="shared" si="22"/>
        <v>0</v>
      </c>
      <c r="AP14" s="285">
        <f t="shared" si="23"/>
        <v>44634000</v>
      </c>
      <c r="AR14" s="158">
        <f t="shared" si="24"/>
        <v>527273000</v>
      </c>
      <c r="AS14" s="158">
        <f t="shared" si="25"/>
        <v>0</v>
      </c>
      <c r="AV14" s="287" t="s">
        <v>817</v>
      </c>
      <c r="AW14" s="288">
        <v>2023000</v>
      </c>
      <c r="AX14" s="289">
        <v>5.4000000000000003E-3</v>
      </c>
      <c r="AY14" s="288">
        <f t="shared" si="26"/>
        <v>10924.2</v>
      </c>
      <c r="AZ14" s="288">
        <v>10924</v>
      </c>
      <c r="BB14" s="287" t="s">
        <v>817</v>
      </c>
      <c r="BC14" s="288">
        <v>2552014</v>
      </c>
      <c r="BD14" s="290">
        <v>0.01</v>
      </c>
      <c r="BE14" s="285">
        <f t="shared" si="27"/>
        <v>25520.14</v>
      </c>
      <c r="BF14" s="288">
        <v>25520</v>
      </c>
    </row>
    <row r="15" spans="2:58" s="69" customFormat="1" ht="30" x14ac:dyDescent="0.25">
      <c r="B15" s="91">
        <v>5</v>
      </c>
      <c r="C15" s="74" t="str">
        <f>FORMULASI!C15</f>
        <v>Kulisusu</v>
      </c>
      <c r="D15" s="74" t="str">
        <f>FORMULASI!D15</f>
        <v>Kalibu</v>
      </c>
      <c r="E15" s="75">
        <f>FORMULASI!E15</f>
        <v>485793000</v>
      </c>
      <c r="F15" s="74" t="str">
        <f>'7410 Kab. Buton Utara (2)'!D28</f>
        <v>Sangat Tertinggal</v>
      </c>
      <c r="G15" s="74">
        <f>'7410 Kab. Buton Utara'!E28</f>
        <v>2</v>
      </c>
      <c r="H15" s="112">
        <f>'7410 Kab. Buton Utara'!F28</f>
        <v>204</v>
      </c>
      <c r="I15" s="92">
        <f t="shared" si="8"/>
        <v>4.2654623008405472E-3</v>
      </c>
      <c r="J15" s="92">
        <f t="shared" si="9"/>
        <v>4.2654623008405476E-4</v>
      </c>
      <c r="K15" s="112">
        <f>'7410 Kab. Buton Utara'!G28</f>
        <v>30</v>
      </c>
      <c r="L15" s="92">
        <f t="shared" si="10"/>
        <v>3.9042165538781884E-3</v>
      </c>
      <c r="M15" s="92">
        <f t="shared" si="0"/>
        <v>1.9521082769390942E-3</v>
      </c>
      <c r="N15" s="93">
        <f>'7410 Kab. Buton Utara'!H28</f>
        <v>6.8011030000000003</v>
      </c>
      <c r="O15" s="92">
        <f t="shared" si="1"/>
        <v>3.9016942945076434E-3</v>
      </c>
      <c r="P15" s="92">
        <f t="shared" si="2"/>
        <v>5.852541441761465E-4</v>
      </c>
      <c r="Q15" s="93">
        <f>'7410 Kab. Buton Utara'!I28</f>
        <v>52.335044000000003</v>
      </c>
      <c r="R15" s="92">
        <f t="shared" si="3"/>
        <v>1.4459383334190664E-2</v>
      </c>
      <c r="S15" s="92">
        <f t="shared" si="4"/>
        <v>3.614845833547666E-3</v>
      </c>
      <c r="T15" s="91">
        <f t="shared" si="11"/>
        <v>6.5787544847469622E-3</v>
      </c>
      <c r="U15" s="149">
        <f>FORMULASI!U15</f>
        <v>44995000</v>
      </c>
      <c r="V15" s="94">
        <f>FORMULASI!V15</f>
        <v>530788000</v>
      </c>
      <c r="W15" s="124">
        <f t="shared" si="12"/>
        <v>36000000</v>
      </c>
      <c r="X15" s="124">
        <f t="shared" si="13"/>
        <v>26700000</v>
      </c>
      <c r="Y15" s="125">
        <f t="shared" si="14"/>
        <v>194208000</v>
      </c>
      <c r="Z15" s="125">
        <f t="shared" si="15"/>
        <v>1387284</v>
      </c>
      <c r="AA15" s="125">
        <v>0</v>
      </c>
      <c r="AB15" s="125">
        <f t="shared" si="16"/>
        <v>3116160</v>
      </c>
      <c r="AC15" s="125">
        <f t="shared" si="17"/>
        <v>12600000</v>
      </c>
      <c r="AD15" s="125">
        <v>49200000</v>
      </c>
      <c r="AE15" s="126">
        <f t="shared" si="18"/>
        <v>53078800</v>
      </c>
      <c r="AF15" s="126">
        <v>14700000</v>
      </c>
      <c r="AG15" s="126">
        <v>92000000</v>
      </c>
      <c r="AH15" s="81">
        <f t="shared" si="19"/>
        <v>47797756</v>
      </c>
      <c r="AI15" s="233"/>
      <c r="AJ15" s="237">
        <f t="shared" si="20"/>
        <v>9.0050558791834039</v>
      </c>
      <c r="AK15" s="238">
        <f t="shared" si="5"/>
        <v>256908000</v>
      </c>
      <c r="AL15" s="238">
        <f t="shared" si="6"/>
        <v>3116160</v>
      </c>
      <c r="AM15" s="231">
        <f t="shared" si="21"/>
        <v>530788000</v>
      </c>
      <c r="AN15" s="158">
        <f t="shared" si="7"/>
        <v>530788000</v>
      </c>
      <c r="AO15" s="231">
        <f t="shared" si="22"/>
        <v>0</v>
      </c>
      <c r="AP15" s="231">
        <f t="shared" si="23"/>
        <v>47797000</v>
      </c>
      <c r="AR15" s="158">
        <f t="shared" si="24"/>
        <v>530788000</v>
      </c>
      <c r="AS15" s="158">
        <f t="shared" si="25"/>
        <v>0</v>
      </c>
      <c r="AV15" s="220" t="s">
        <v>817</v>
      </c>
      <c r="AW15" s="266">
        <v>2023000</v>
      </c>
      <c r="AX15" s="268">
        <v>5.4000000000000003E-3</v>
      </c>
      <c r="AY15" s="162">
        <f t="shared" si="26"/>
        <v>10924.2</v>
      </c>
      <c r="AZ15" s="162">
        <v>10924</v>
      </c>
      <c r="BB15" s="220" t="s">
        <v>817</v>
      </c>
      <c r="BC15" s="162">
        <v>2552014</v>
      </c>
      <c r="BD15" s="269">
        <v>0.01</v>
      </c>
      <c r="BE15" s="231">
        <f t="shared" si="27"/>
        <v>25520.14</v>
      </c>
      <c r="BF15" s="266">
        <v>25520</v>
      </c>
    </row>
    <row r="16" spans="2:58" s="287" customFormat="1" x14ac:dyDescent="0.25">
      <c r="B16" s="270">
        <v>6</v>
      </c>
      <c r="C16" s="271" t="str">
        <f>FORMULASI!C16</f>
        <v>Kulisusu</v>
      </c>
      <c r="D16" s="271" t="str">
        <f>FORMULASI!D16</f>
        <v>Jampaka</v>
      </c>
      <c r="E16" s="272">
        <f>FORMULASI!E16</f>
        <v>485793000</v>
      </c>
      <c r="F16" s="271" t="str">
        <f>'7410 Kab. Buton Utara (2)'!D34</f>
        <v>Berkembang</v>
      </c>
      <c r="G16" s="271">
        <f>'7410 Kab. Buton Utara'!E34</f>
        <v>3</v>
      </c>
      <c r="H16" s="273">
        <f>'7410 Kab. Buton Utara'!F34</f>
        <v>484</v>
      </c>
      <c r="I16" s="274">
        <f t="shared" si="8"/>
        <v>1.0120018400033454E-2</v>
      </c>
      <c r="J16" s="274">
        <f t="shared" si="9"/>
        <v>1.0120018400033455E-3</v>
      </c>
      <c r="K16" s="273">
        <f>'7410 Kab. Buton Utara'!G34</f>
        <v>43</v>
      </c>
      <c r="L16" s="274">
        <f t="shared" si="10"/>
        <v>5.5960437272254034E-3</v>
      </c>
      <c r="M16" s="274">
        <f t="shared" si="0"/>
        <v>2.7980218636127017E-3</v>
      </c>
      <c r="N16" s="275">
        <f>'7410 Kab. Buton Utara'!H34</f>
        <v>49.793787999999999</v>
      </c>
      <c r="O16" s="274">
        <f t="shared" si="1"/>
        <v>2.8565975039860907E-2</v>
      </c>
      <c r="P16" s="274">
        <f t="shared" si="2"/>
        <v>4.2848962559791362E-3</v>
      </c>
      <c r="Q16" s="275">
        <f>'7410 Kab. Buton Utara'!I34</f>
        <v>61.483533999999999</v>
      </c>
      <c r="R16" s="274">
        <f t="shared" si="3"/>
        <v>1.698697314263737E-2</v>
      </c>
      <c r="S16" s="274">
        <f t="shared" si="4"/>
        <v>4.2467432856593424E-3</v>
      </c>
      <c r="T16" s="270">
        <f t="shared" si="11"/>
        <v>1.2341663245254526E-2</v>
      </c>
      <c r="U16" s="276">
        <f>FORMULASI!U16</f>
        <v>73234000</v>
      </c>
      <c r="V16" s="277">
        <f>FORMULASI!V16</f>
        <v>559027000</v>
      </c>
      <c r="W16" s="278">
        <f t="shared" si="12"/>
        <v>36000000</v>
      </c>
      <c r="X16" s="278">
        <f t="shared" si="13"/>
        <v>26700000</v>
      </c>
      <c r="Y16" s="279">
        <f t="shared" si="14"/>
        <v>194208000</v>
      </c>
      <c r="Z16" s="279">
        <f t="shared" si="15"/>
        <v>1387284</v>
      </c>
      <c r="AA16" s="279">
        <v>0</v>
      </c>
      <c r="AB16" s="279">
        <f t="shared" si="16"/>
        <v>3116160</v>
      </c>
      <c r="AC16" s="279">
        <f t="shared" si="17"/>
        <v>12600000</v>
      </c>
      <c r="AD16" s="279">
        <v>49200000</v>
      </c>
      <c r="AE16" s="280">
        <f t="shared" si="18"/>
        <v>55902700</v>
      </c>
      <c r="AF16" s="280">
        <v>14700000</v>
      </c>
      <c r="AG16" s="280">
        <v>92000000</v>
      </c>
      <c r="AH16" s="281">
        <f t="shared" si="19"/>
        <v>73212856</v>
      </c>
      <c r="AI16" s="282"/>
      <c r="AJ16" s="283">
        <f t="shared" si="20"/>
        <v>13.096479418704284</v>
      </c>
      <c r="AK16" s="284">
        <f t="shared" si="5"/>
        <v>256908000</v>
      </c>
      <c r="AL16" s="284">
        <f t="shared" si="6"/>
        <v>3116160</v>
      </c>
      <c r="AM16" s="285">
        <f t="shared" si="21"/>
        <v>559027000</v>
      </c>
      <c r="AN16" s="286">
        <f t="shared" si="7"/>
        <v>559027000</v>
      </c>
      <c r="AO16" s="285">
        <f t="shared" si="22"/>
        <v>0</v>
      </c>
      <c r="AP16" s="285">
        <f t="shared" si="23"/>
        <v>73212000</v>
      </c>
      <c r="AR16" s="158">
        <f t="shared" si="24"/>
        <v>559027000</v>
      </c>
      <c r="AS16" s="158">
        <f t="shared" si="25"/>
        <v>0</v>
      </c>
      <c r="AV16" s="287" t="s">
        <v>818</v>
      </c>
      <c r="AW16" s="288">
        <v>2023000</v>
      </c>
      <c r="AX16" s="289">
        <v>5.4000000000000003E-3</v>
      </c>
      <c r="AY16" s="288">
        <f t="shared" si="26"/>
        <v>10924.2</v>
      </c>
      <c r="AZ16" s="288">
        <v>10924</v>
      </c>
      <c r="BB16" s="287" t="s">
        <v>818</v>
      </c>
      <c r="BC16" s="288">
        <v>2552014</v>
      </c>
      <c r="BD16" s="290">
        <v>0.01</v>
      </c>
      <c r="BE16" s="285">
        <f t="shared" si="27"/>
        <v>25520.14</v>
      </c>
      <c r="BF16" s="288">
        <v>25520</v>
      </c>
    </row>
    <row r="17" spans="2:58" s="69" customFormat="1" x14ac:dyDescent="0.25">
      <c r="B17" s="91">
        <v>7</v>
      </c>
      <c r="C17" s="74" t="str">
        <f>FORMULASI!C17</f>
        <v>Kulisusu</v>
      </c>
      <c r="D17" s="74" t="str">
        <f>FORMULASI!D17</f>
        <v>Loji</v>
      </c>
      <c r="E17" s="75">
        <f>FORMULASI!E17</f>
        <v>485793000</v>
      </c>
      <c r="F17" s="74" t="str">
        <f>'7410 Kab. Buton Utara (2)'!D38</f>
        <v>Tertinggal</v>
      </c>
      <c r="G17" s="74">
        <f>'7410 Kab. Buton Utara'!E38</f>
        <v>3</v>
      </c>
      <c r="H17" s="112">
        <f>'7410 Kab. Buton Utara'!F38</f>
        <v>751</v>
      </c>
      <c r="I17" s="92">
        <f t="shared" si="8"/>
        <v>1.5702755823192405E-2</v>
      </c>
      <c r="J17" s="92">
        <f t="shared" si="9"/>
        <v>1.5702755823192407E-3</v>
      </c>
      <c r="K17" s="112">
        <f>'7410 Kab. Buton Utara'!G38</f>
        <v>59</v>
      </c>
      <c r="L17" s="92">
        <f t="shared" si="10"/>
        <v>7.6782925559604372E-3</v>
      </c>
      <c r="M17" s="92">
        <f t="shared" si="0"/>
        <v>3.8391462779802186E-3</v>
      </c>
      <c r="N17" s="93">
        <f>'7410 Kab. Buton Utara'!H38</f>
        <v>8.1046479999999992</v>
      </c>
      <c r="O17" s="92">
        <f t="shared" si="1"/>
        <v>4.6495191824903661E-3</v>
      </c>
      <c r="P17" s="92">
        <f t="shared" si="2"/>
        <v>6.9742787737355491E-4</v>
      </c>
      <c r="Q17" s="93">
        <f>'7410 Kab. Buton Utara'!I38</f>
        <v>57.714174</v>
      </c>
      <c r="R17" s="92">
        <f t="shared" si="3"/>
        <v>1.5945555824548079E-2</v>
      </c>
      <c r="S17" s="92">
        <f t="shared" si="4"/>
        <v>3.9863889561370198E-3</v>
      </c>
      <c r="T17" s="91">
        <f t="shared" si="11"/>
        <v>1.0093238693810035E-2</v>
      </c>
      <c r="U17" s="149">
        <f>FORMULASI!U17</f>
        <v>45181000</v>
      </c>
      <c r="V17" s="94">
        <f>FORMULASI!V17</f>
        <v>530974000</v>
      </c>
      <c r="W17" s="124">
        <f t="shared" si="12"/>
        <v>36000000</v>
      </c>
      <c r="X17" s="124">
        <f t="shared" si="13"/>
        <v>26700000</v>
      </c>
      <c r="Y17" s="125">
        <f t="shared" si="14"/>
        <v>194208000</v>
      </c>
      <c r="Z17" s="125">
        <f t="shared" si="15"/>
        <v>1387284</v>
      </c>
      <c r="AA17" s="125">
        <v>0</v>
      </c>
      <c r="AB17" s="125">
        <f t="shared" si="16"/>
        <v>3116160</v>
      </c>
      <c r="AC17" s="125">
        <f t="shared" si="17"/>
        <v>12600000</v>
      </c>
      <c r="AD17" s="125">
        <v>49200000</v>
      </c>
      <c r="AE17" s="126">
        <f t="shared" si="18"/>
        <v>53097400</v>
      </c>
      <c r="AF17" s="126">
        <v>14700000</v>
      </c>
      <c r="AG17" s="126">
        <v>92000000</v>
      </c>
      <c r="AH17" s="81">
        <f t="shared" si="19"/>
        <v>47965156</v>
      </c>
      <c r="AI17" s="233"/>
      <c r="AJ17" s="237">
        <f t="shared" si="20"/>
        <v>9.0334283787906759</v>
      </c>
      <c r="AK17" s="238">
        <f t="shared" si="5"/>
        <v>256908000</v>
      </c>
      <c r="AL17" s="238">
        <f t="shared" si="6"/>
        <v>3116160</v>
      </c>
      <c r="AM17" s="231">
        <f t="shared" si="21"/>
        <v>530974000</v>
      </c>
      <c r="AN17" s="158">
        <f t="shared" si="7"/>
        <v>530974000</v>
      </c>
      <c r="AO17" s="231">
        <f t="shared" si="22"/>
        <v>0</v>
      </c>
      <c r="AP17" s="231">
        <f t="shared" si="23"/>
        <v>47965000</v>
      </c>
      <c r="AR17" s="158">
        <f t="shared" si="24"/>
        <v>530974000</v>
      </c>
      <c r="AS17" s="158">
        <f t="shared" si="25"/>
        <v>0</v>
      </c>
      <c r="AV17" s="69" t="s">
        <v>818</v>
      </c>
      <c r="AW17" s="266">
        <v>2023000</v>
      </c>
      <c r="AX17" s="268">
        <v>5.4000000000000003E-3</v>
      </c>
      <c r="AY17" s="162">
        <f t="shared" si="26"/>
        <v>10924.2</v>
      </c>
      <c r="AZ17" s="162">
        <v>10924</v>
      </c>
      <c r="BB17" s="69" t="s">
        <v>818</v>
      </c>
      <c r="BC17" s="162">
        <v>2552014</v>
      </c>
      <c r="BD17" s="269">
        <v>0.01</v>
      </c>
      <c r="BE17" s="231">
        <f t="shared" si="27"/>
        <v>25520.14</v>
      </c>
      <c r="BF17" s="266">
        <v>25520</v>
      </c>
    </row>
    <row r="18" spans="2:58" s="287" customFormat="1" ht="30" x14ac:dyDescent="0.25">
      <c r="B18" s="270">
        <v>8</v>
      </c>
      <c r="C18" s="271" t="str">
        <f>FORMULASI!C18</f>
        <v>Kulisusu</v>
      </c>
      <c r="D18" s="271" t="str">
        <f>FORMULASI!D18</f>
        <v>Linsowu</v>
      </c>
      <c r="E18" s="272">
        <f>FORMULASI!E18</f>
        <v>485793000</v>
      </c>
      <c r="F18" s="271" t="str">
        <f>'7410 Kab. Buton Utara (2)'!D60</f>
        <v>Sangat Tertinggal</v>
      </c>
      <c r="G18" s="271">
        <f>'7410 Kab. Buton Utara'!E60</f>
        <v>7</v>
      </c>
      <c r="H18" s="273">
        <f>'7410 Kab. Buton Utara'!F60</f>
        <v>835</v>
      </c>
      <c r="I18" s="274">
        <f t="shared" si="8"/>
        <v>1.7459122652950278E-2</v>
      </c>
      <c r="J18" s="274">
        <f t="shared" si="9"/>
        <v>1.7459122652950278E-3</v>
      </c>
      <c r="K18" s="273">
        <f>'7410 Kab. Buton Utara'!G60</f>
        <v>228</v>
      </c>
      <c r="L18" s="274">
        <f t="shared" si="10"/>
        <v>2.9672045809474232E-2</v>
      </c>
      <c r="M18" s="274">
        <f t="shared" si="0"/>
        <v>1.4836022904737116E-2</v>
      </c>
      <c r="N18" s="275">
        <f>'7410 Kab. Buton Utara'!H60</f>
        <v>56.970571</v>
      </c>
      <c r="O18" s="274">
        <f t="shared" si="1"/>
        <v>3.2683191509604047E-2</v>
      </c>
      <c r="P18" s="274">
        <f t="shared" si="2"/>
        <v>4.9024787264406065E-3</v>
      </c>
      <c r="Q18" s="275">
        <f>'7410 Kab. Buton Utara'!I60</f>
        <v>69.362306000000004</v>
      </c>
      <c r="R18" s="274">
        <f t="shared" si="3"/>
        <v>1.9163759017713503E-2</v>
      </c>
      <c r="S18" s="274">
        <f t="shared" si="4"/>
        <v>4.7909397544283758E-3</v>
      </c>
      <c r="T18" s="270">
        <f t="shared" si="11"/>
        <v>2.6275353650901126E-2</v>
      </c>
      <c r="U18" s="276">
        <f>FORMULASI!U18</f>
        <v>53074000</v>
      </c>
      <c r="V18" s="277">
        <f>FORMULASI!V18</f>
        <v>538867000</v>
      </c>
      <c r="W18" s="278">
        <f t="shared" si="12"/>
        <v>36000000</v>
      </c>
      <c r="X18" s="278">
        <f t="shared" si="13"/>
        <v>26700000</v>
      </c>
      <c r="Y18" s="279">
        <f t="shared" si="14"/>
        <v>194208000</v>
      </c>
      <c r="Z18" s="279">
        <f t="shared" si="15"/>
        <v>1387284</v>
      </c>
      <c r="AA18" s="279">
        <v>0</v>
      </c>
      <c r="AB18" s="279">
        <f t="shared" si="16"/>
        <v>3116160</v>
      </c>
      <c r="AC18" s="279">
        <f t="shared" si="17"/>
        <v>12600000</v>
      </c>
      <c r="AD18" s="279">
        <v>49200000</v>
      </c>
      <c r="AE18" s="280">
        <f t="shared" si="18"/>
        <v>53886700</v>
      </c>
      <c r="AF18" s="280">
        <v>14700000</v>
      </c>
      <c r="AG18" s="280">
        <v>92000000</v>
      </c>
      <c r="AH18" s="281">
        <f t="shared" si="19"/>
        <v>55068856</v>
      </c>
      <c r="AI18" s="282"/>
      <c r="AJ18" s="283">
        <f t="shared" si="20"/>
        <v>10.219378065459567</v>
      </c>
      <c r="AK18" s="284">
        <f t="shared" si="5"/>
        <v>256908000</v>
      </c>
      <c r="AL18" s="284">
        <f t="shared" si="6"/>
        <v>3116160</v>
      </c>
      <c r="AM18" s="285">
        <f t="shared" si="21"/>
        <v>538867000</v>
      </c>
      <c r="AN18" s="286">
        <f t="shared" si="7"/>
        <v>538867000</v>
      </c>
      <c r="AO18" s="285">
        <f t="shared" si="22"/>
        <v>0</v>
      </c>
      <c r="AP18" s="285">
        <f t="shared" si="23"/>
        <v>55068000</v>
      </c>
      <c r="AR18" s="158">
        <f t="shared" si="24"/>
        <v>538867000</v>
      </c>
      <c r="AS18" s="158">
        <f t="shared" si="25"/>
        <v>0</v>
      </c>
      <c r="AV18" s="287" t="s">
        <v>818</v>
      </c>
      <c r="AW18" s="288">
        <v>2023000</v>
      </c>
      <c r="AX18" s="289">
        <v>5.4000000000000003E-3</v>
      </c>
      <c r="AY18" s="288">
        <f t="shared" si="26"/>
        <v>10924.2</v>
      </c>
      <c r="AZ18" s="288">
        <v>10924</v>
      </c>
      <c r="BB18" s="287" t="s">
        <v>818</v>
      </c>
      <c r="BC18" s="288">
        <v>2552014</v>
      </c>
      <c r="BD18" s="290">
        <v>0.01</v>
      </c>
      <c r="BE18" s="285">
        <f t="shared" si="27"/>
        <v>25520.14</v>
      </c>
      <c r="BF18" s="288">
        <v>25520</v>
      </c>
    </row>
    <row r="19" spans="2:58" s="69" customFormat="1" x14ac:dyDescent="0.25">
      <c r="B19" s="91">
        <v>9</v>
      </c>
      <c r="C19" s="74" t="str">
        <f>FORMULASI!C19</f>
        <v>Kulisusu</v>
      </c>
      <c r="D19" s="74" t="str">
        <f>FORMULASI!D19</f>
        <v>Rombo</v>
      </c>
      <c r="E19" s="75">
        <f>FORMULASI!E19</f>
        <v>485793000</v>
      </c>
      <c r="F19" s="74" t="str">
        <f>'7410 Kab. Buton Utara (2)'!D68</f>
        <v>Tertinggal</v>
      </c>
      <c r="G19" s="74">
        <f>'7410 Kab. Buton Utara'!E68</f>
        <v>6</v>
      </c>
      <c r="H19" s="112">
        <f>'7410 Kab. Buton Utara'!F68</f>
        <v>1070</v>
      </c>
      <c r="I19" s="92">
        <f t="shared" si="8"/>
        <v>2.2372767950487184E-2</v>
      </c>
      <c r="J19" s="92">
        <f t="shared" si="9"/>
        <v>2.2372767950487185E-3</v>
      </c>
      <c r="K19" s="112">
        <f>'7410 Kab. Buton Utara'!G68</f>
        <v>173</v>
      </c>
      <c r="L19" s="92">
        <f t="shared" si="10"/>
        <v>2.2514315460697553E-2</v>
      </c>
      <c r="M19" s="92">
        <f t="shared" si="0"/>
        <v>1.1257157730348777E-2</v>
      </c>
      <c r="N19" s="93">
        <f>'7410 Kab. Buton Utara'!H68</f>
        <v>19.271476</v>
      </c>
      <c r="O19" s="92">
        <f t="shared" si="1"/>
        <v>1.1055766683130807E-2</v>
      </c>
      <c r="P19" s="92">
        <f t="shared" si="2"/>
        <v>1.658365002469621E-3</v>
      </c>
      <c r="Q19" s="93">
        <f>'7410 Kab. Buton Utara'!I68</f>
        <v>57.674177999999998</v>
      </c>
      <c r="R19" s="92">
        <f t="shared" si="3"/>
        <v>1.5934505532972241E-2</v>
      </c>
      <c r="S19" s="92">
        <f t="shared" si="4"/>
        <v>3.9836263832430602E-3</v>
      </c>
      <c r="T19" s="91">
        <f t="shared" si="11"/>
        <v>1.9136425911110175E-2</v>
      </c>
      <c r="U19" s="149">
        <f>FORMULASI!U19</f>
        <v>64797000</v>
      </c>
      <c r="V19" s="94">
        <f>FORMULASI!V19</f>
        <v>550590000</v>
      </c>
      <c r="W19" s="124">
        <f t="shared" si="12"/>
        <v>36000000</v>
      </c>
      <c r="X19" s="124">
        <f t="shared" si="13"/>
        <v>26700000</v>
      </c>
      <c r="Y19" s="125">
        <f t="shared" si="14"/>
        <v>194208000</v>
      </c>
      <c r="Z19" s="125">
        <f t="shared" si="15"/>
        <v>1387284</v>
      </c>
      <c r="AA19" s="125">
        <v>0</v>
      </c>
      <c r="AB19" s="125">
        <f t="shared" si="16"/>
        <v>3116160</v>
      </c>
      <c r="AC19" s="125">
        <f t="shared" si="17"/>
        <v>12600000</v>
      </c>
      <c r="AD19" s="125">
        <v>49200000</v>
      </c>
      <c r="AE19" s="126">
        <f t="shared" si="18"/>
        <v>55059000</v>
      </c>
      <c r="AF19" s="126">
        <v>14700000</v>
      </c>
      <c r="AG19" s="126">
        <v>92000000</v>
      </c>
      <c r="AH19" s="81">
        <f t="shared" si="19"/>
        <v>65619556</v>
      </c>
      <c r="AI19" s="233"/>
      <c r="AJ19" s="237">
        <f t="shared" si="20"/>
        <v>11.918043553279208</v>
      </c>
      <c r="AK19" s="238">
        <f t="shared" si="5"/>
        <v>256908000</v>
      </c>
      <c r="AL19" s="238">
        <f t="shared" si="6"/>
        <v>3116160</v>
      </c>
      <c r="AM19" s="231">
        <f t="shared" si="21"/>
        <v>550590000</v>
      </c>
      <c r="AN19" s="158">
        <f t="shared" si="7"/>
        <v>550590000</v>
      </c>
      <c r="AO19" s="231">
        <f t="shared" si="22"/>
        <v>0</v>
      </c>
      <c r="AP19" s="231">
        <f t="shared" si="23"/>
        <v>65619000</v>
      </c>
      <c r="AR19" s="158">
        <f t="shared" si="24"/>
        <v>550590000</v>
      </c>
      <c r="AS19" s="158">
        <f t="shared" si="25"/>
        <v>0</v>
      </c>
      <c r="AV19" s="220" t="s">
        <v>819</v>
      </c>
      <c r="AW19" s="266">
        <v>2023000</v>
      </c>
      <c r="AX19" s="268">
        <v>5.4000000000000003E-3</v>
      </c>
      <c r="AY19" s="162">
        <f t="shared" si="26"/>
        <v>10924.2</v>
      </c>
      <c r="AZ19" s="162">
        <v>10924</v>
      </c>
      <c r="BB19" s="220" t="s">
        <v>819</v>
      </c>
      <c r="BC19" s="162">
        <v>2552014</v>
      </c>
      <c r="BD19" s="269">
        <v>0.01</v>
      </c>
      <c r="BE19" s="231">
        <f t="shared" si="27"/>
        <v>25520.14</v>
      </c>
      <c r="BF19" s="266">
        <v>25520</v>
      </c>
    </row>
    <row r="20" spans="2:58" s="287" customFormat="1" ht="30" x14ac:dyDescent="0.25">
      <c r="B20" s="270">
        <v>10</v>
      </c>
      <c r="C20" s="271" t="str">
        <f>FORMULASI!C20</f>
        <v>Kulisusu</v>
      </c>
      <c r="D20" s="271" t="str">
        <f>FORMULASI!D20</f>
        <v>Wasalabose</v>
      </c>
      <c r="E20" s="272">
        <f>FORMULASI!E20</f>
        <v>485793000</v>
      </c>
      <c r="F20" s="271" t="str">
        <f>'7410 Kab. Buton Utara (2)'!D70</f>
        <v>Sangat Tertinggal</v>
      </c>
      <c r="G20" s="271">
        <f>'7410 Kab. Buton Utara'!E70</f>
        <v>3</v>
      </c>
      <c r="H20" s="273">
        <f>'7410 Kab. Buton Utara'!F70</f>
        <v>487</v>
      </c>
      <c r="I20" s="274">
        <f t="shared" si="8"/>
        <v>1.0182745786810521E-2</v>
      </c>
      <c r="J20" s="274">
        <f t="shared" si="9"/>
        <v>1.0182745786810521E-3</v>
      </c>
      <c r="K20" s="273">
        <f>'7410 Kab. Buton Utara'!G70</f>
        <v>59</v>
      </c>
      <c r="L20" s="274">
        <f t="shared" si="10"/>
        <v>7.6782925559604372E-3</v>
      </c>
      <c r="M20" s="274">
        <f t="shared" si="0"/>
        <v>3.8391462779802186E-3</v>
      </c>
      <c r="N20" s="275">
        <f>'7410 Kab. Buton Utara'!H70</f>
        <v>124.45443400000001</v>
      </c>
      <c r="O20" s="274">
        <f t="shared" si="1"/>
        <v>7.1397706381446963E-2</v>
      </c>
      <c r="P20" s="274">
        <f t="shared" si="2"/>
        <v>1.0709655957217044E-2</v>
      </c>
      <c r="Q20" s="275">
        <f>'7410 Kab. Buton Utara'!I70</f>
        <v>59.399377000000001</v>
      </c>
      <c r="R20" s="274">
        <f t="shared" si="3"/>
        <v>1.6411151997027234E-2</v>
      </c>
      <c r="S20" s="274">
        <f t="shared" si="4"/>
        <v>4.1027879992568085E-3</v>
      </c>
      <c r="T20" s="270">
        <f t="shared" si="11"/>
        <v>1.9669864813135124E-2</v>
      </c>
      <c r="U20" s="276">
        <f>FORMULASI!U20</f>
        <v>49354000</v>
      </c>
      <c r="V20" s="277">
        <f>FORMULASI!V20</f>
        <v>535147000</v>
      </c>
      <c r="W20" s="278">
        <f t="shared" si="12"/>
        <v>36000000</v>
      </c>
      <c r="X20" s="278">
        <f t="shared" si="13"/>
        <v>26700000</v>
      </c>
      <c r="Y20" s="279">
        <f t="shared" si="14"/>
        <v>194208000</v>
      </c>
      <c r="Z20" s="279">
        <f t="shared" si="15"/>
        <v>1387284</v>
      </c>
      <c r="AA20" s="279">
        <v>0</v>
      </c>
      <c r="AB20" s="279">
        <f t="shared" si="16"/>
        <v>3116160</v>
      </c>
      <c r="AC20" s="279">
        <f t="shared" si="17"/>
        <v>12600000</v>
      </c>
      <c r="AD20" s="279">
        <v>49200000</v>
      </c>
      <c r="AE20" s="280">
        <f t="shared" si="18"/>
        <v>53514700</v>
      </c>
      <c r="AF20" s="280">
        <v>14700000</v>
      </c>
      <c r="AG20" s="280">
        <v>92000000</v>
      </c>
      <c r="AH20" s="281">
        <f t="shared" si="19"/>
        <v>51720856</v>
      </c>
      <c r="AI20" s="282"/>
      <c r="AJ20" s="283">
        <f t="shared" si="20"/>
        <v>9.6647941593618203</v>
      </c>
      <c r="AK20" s="284">
        <f t="shared" si="5"/>
        <v>256908000</v>
      </c>
      <c r="AL20" s="284">
        <f t="shared" si="6"/>
        <v>3116160</v>
      </c>
      <c r="AM20" s="285">
        <f t="shared" si="21"/>
        <v>535147000</v>
      </c>
      <c r="AN20" s="286">
        <f t="shared" si="7"/>
        <v>535147000</v>
      </c>
      <c r="AO20" s="285">
        <f t="shared" si="22"/>
        <v>0</v>
      </c>
      <c r="AP20" s="285">
        <f t="shared" si="23"/>
        <v>51720000</v>
      </c>
      <c r="AR20" s="158">
        <f t="shared" si="24"/>
        <v>535147000</v>
      </c>
      <c r="AS20" s="158">
        <f t="shared" si="25"/>
        <v>0</v>
      </c>
      <c r="AV20" s="287" t="s">
        <v>819</v>
      </c>
      <c r="AW20" s="288">
        <v>2023000</v>
      </c>
      <c r="AX20" s="289">
        <v>5.4000000000000003E-3</v>
      </c>
      <c r="AY20" s="288">
        <f t="shared" si="26"/>
        <v>10924.2</v>
      </c>
      <c r="AZ20" s="288">
        <v>10924</v>
      </c>
      <c r="BB20" s="287" t="s">
        <v>819</v>
      </c>
      <c r="BC20" s="288">
        <v>2552014</v>
      </c>
      <c r="BD20" s="290">
        <v>0.01</v>
      </c>
      <c r="BE20" s="285">
        <f t="shared" si="27"/>
        <v>25520.14</v>
      </c>
      <c r="BF20" s="288">
        <v>25520</v>
      </c>
    </row>
    <row r="21" spans="2:58" s="69" customFormat="1" x14ac:dyDescent="0.25">
      <c r="B21" s="91">
        <v>11</v>
      </c>
      <c r="C21" s="74" t="str">
        <f>FORMULASI!C21</f>
        <v>Kulisusu</v>
      </c>
      <c r="D21" s="74" t="str">
        <f>FORMULASI!D21</f>
        <v>Malalanda</v>
      </c>
      <c r="E21" s="75">
        <f>FORMULASI!E21</f>
        <v>485793000</v>
      </c>
      <c r="F21" s="74" t="str">
        <f>'7410 Kab. Buton Utara (2)'!D71</f>
        <v>Berkembang</v>
      </c>
      <c r="G21" s="74">
        <f>'7410 Kab. Buton Utara'!E71</f>
        <v>4</v>
      </c>
      <c r="H21" s="112">
        <f>'7410 Kab. Buton Utara'!F71</f>
        <v>485</v>
      </c>
      <c r="I21" s="92">
        <f t="shared" si="8"/>
        <v>1.0140927528959143E-2</v>
      </c>
      <c r="J21" s="92">
        <f t="shared" si="9"/>
        <v>1.0140927528959143E-3</v>
      </c>
      <c r="K21" s="112">
        <f>'7410 Kab. Buton Utara'!G71</f>
        <v>78</v>
      </c>
      <c r="L21" s="92">
        <f t="shared" si="10"/>
        <v>1.015096304008329E-2</v>
      </c>
      <c r="M21" s="92">
        <f t="shared" si="0"/>
        <v>5.0754815200416449E-3</v>
      </c>
      <c r="N21" s="93">
        <f>'7410 Kab. Buton Utara'!H71</f>
        <v>10.201654</v>
      </c>
      <c r="O21" s="92">
        <f t="shared" si="1"/>
        <v>5.8525411549187056E-3</v>
      </c>
      <c r="P21" s="92">
        <f t="shared" si="2"/>
        <v>8.7788117323780578E-4</v>
      </c>
      <c r="Q21" s="93">
        <f>'7410 Kab. Buton Utara'!I71</f>
        <v>40.964353000000003</v>
      </c>
      <c r="R21" s="92">
        <f t="shared" si="3"/>
        <v>1.1317832904928929E-2</v>
      </c>
      <c r="S21" s="92">
        <f t="shared" si="4"/>
        <v>2.8294582262322321E-3</v>
      </c>
      <c r="T21" s="91">
        <f t="shared" si="11"/>
        <v>9.7969136724075975E-3</v>
      </c>
      <c r="U21" s="149">
        <f>FORMULASI!U21</f>
        <v>48138000</v>
      </c>
      <c r="V21" s="94">
        <f>FORMULASI!V21</f>
        <v>533931000</v>
      </c>
      <c r="W21" s="124">
        <f t="shared" si="12"/>
        <v>36000000</v>
      </c>
      <c r="X21" s="124">
        <f t="shared" si="13"/>
        <v>26700000</v>
      </c>
      <c r="Y21" s="125">
        <f t="shared" si="14"/>
        <v>194208000</v>
      </c>
      <c r="Z21" s="125">
        <f t="shared" si="15"/>
        <v>1387284</v>
      </c>
      <c r="AA21" s="125">
        <v>0</v>
      </c>
      <c r="AB21" s="125">
        <f t="shared" si="16"/>
        <v>3116160</v>
      </c>
      <c r="AC21" s="125">
        <f t="shared" si="17"/>
        <v>12600000</v>
      </c>
      <c r="AD21" s="125">
        <v>49200000</v>
      </c>
      <c r="AE21" s="126">
        <f t="shared" si="18"/>
        <v>53393100</v>
      </c>
      <c r="AF21" s="126">
        <v>14700000</v>
      </c>
      <c r="AG21" s="126">
        <v>92000000</v>
      </c>
      <c r="AH21" s="81">
        <f t="shared" si="19"/>
        <v>50626456</v>
      </c>
      <c r="AI21" s="233"/>
      <c r="AJ21" s="237">
        <f t="shared" si="20"/>
        <v>9.4818349187441822</v>
      </c>
      <c r="AK21" s="238">
        <f t="shared" si="5"/>
        <v>256908000</v>
      </c>
      <c r="AL21" s="238">
        <f t="shared" si="6"/>
        <v>3116160</v>
      </c>
      <c r="AM21" s="231">
        <f t="shared" si="21"/>
        <v>533931000</v>
      </c>
      <c r="AN21" s="158">
        <f t="shared" si="7"/>
        <v>533931000</v>
      </c>
      <c r="AO21" s="231">
        <f t="shared" si="22"/>
        <v>0</v>
      </c>
      <c r="AP21" s="231">
        <f t="shared" si="23"/>
        <v>50626000</v>
      </c>
      <c r="AR21" s="158">
        <f t="shared" si="24"/>
        <v>533931000</v>
      </c>
      <c r="AS21" s="158">
        <f t="shared" si="25"/>
        <v>0</v>
      </c>
      <c r="AV21" s="220"/>
      <c r="AW21" s="266"/>
      <c r="AX21" s="220"/>
      <c r="AY21" s="266">
        <f>SUM(AY11:AY20)</f>
        <v>115608.59999999998</v>
      </c>
      <c r="AZ21" s="266">
        <f>SUM(AZ11:AZ20)</f>
        <v>115607</v>
      </c>
      <c r="BE21" s="231">
        <f>SUM(BE11:BE20)</f>
        <v>259681.26000000007</v>
      </c>
      <c r="BF21" s="162">
        <f>SUM(BF11:BF20)</f>
        <v>259680</v>
      </c>
    </row>
    <row r="22" spans="2:58" s="287" customFormat="1" x14ac:dyDescent="0.25">
      <c r="B22" s="270">
        <v>12</v>
      </c>
      <c r="C22" s="271" t="str">
        <f>FORMULASI!C22</f>
        <v>Kulisusu</v>
      </c>
      <c r="D22" s="271" t="str">
        <f>FORMULASI!D22</f>
        <v>Lemo Ea</v>
      </c>
      <c r="E22" s="272">
        <f>FORMULASI!E22</f>
        <v>485793000</v>
      </c>
      <c r="F22" s="271" t="str">
        <f>'7410 Kab. Buton Utara (2)'!D77</f>
        <v>Tertinggal</v>
      </c>
      <c r="G22" s="271">
        <f>'7410 Kab. Buton Utara'!E77</f>
        <v>7</v>
      </c>
      <c r="H22" s="273">
        <f>'7410 Kab. Buton Utara'!F77</f>
        <v>789</v>
      </c>
      <c r="I22" s="274">
        <f t="shared" si="8"/>
        <v>1.6497302722368587E-2</v>
      </c>
      <c r="J22" s="274">
        <f t="shared" si="9"/>
        <v>1.6497302722368588E-3</v>
      </c>
      <c r="K22" s="273">
        <f>'7410 Kab. Buton Utara'!G77</f>
        <v>266</v>
      </c>
      <c r="L22" s="274">
        <f t="shared" si="10"/>
        <v>3.4617386777719937E-2</v>
      </c>
      <c r="M22" s="274">
        <f t="shared" si="0"/>
        <v>1.7308693388859969E-2</v>
      </c>
      <c r="N22" s="275">
        <f>'7410 Kab. Buton Utara'!H77</f>
        <v>54.408822999999998</v>
      </c>
      <c r="O22" s="274">
        <f t="shared" si="1"/>
        <v>3.1213553782375628E-2</v>
      </c>
      <c r="P22" s="274">
        <f t="shared" si="2"/>
        <v>4.682033067356344E-3</v>
      </c>
      <c r="Q22" s="275">
        <f>'7410 Kab. Buton Utara'!I77</f>
        <v>55.286183000000001</v>
      </c>
      <c r="R22" s="274">
        <f t="shared" si="3"/>
        <v>1.5274738530480936E-2</v>
      </c>
      <c r="S22" s="274">
        <f t="shared" si="4"/>
        <v>3.8186846326202341E-3</v>
      </c>
      <c r="T22" s="270">
        <f t="shared" si="11"/>
        <v>2.7459141361073407E-2</v>
      </c>
      <c r="U22" s="276">
        <f>FORMULASI!U22</f>
        <v>53706000</v>
      </c>
      <c r="V22" s="277">
        <f>FORMULASI!V22</f>
        <v>539499000</v>
      </c>
      <c r="W22" s="278">
        <f t="shared" si="12"/>
        <v>36000000</v>
      </c>
      <c r="X22" s="278">
        <f t="shared" si="13"/>
        <v>26700000</v>
      </c>
      <c r="Y22" s="279">
        <f t="shared" si="14"/>
        <v>194208000</v>
      </c>
      <c r="Z22" s="279">
        <f t="shared" si="15"/>
        <v>1387284</v>
      </c>
      <c r="AA22" s="279">
        <v>0</v>
      </c>
      <c r="AB22" s="279">
        <f t="shared" si="16"/>
        <v>3116160</v>
      </c>
      <c r="AC22" s="279">
        <f t="shared" si="17"/>
        <v>12600000</v>
      </c>
      <c r="AD22" s="279">
        <v>49200000</v>
      </c>
      <c r="AE22" s="280">
        <f t="shared" si="18"/>
        <v>53949900</v>
      </c>
      <c r="AF22" s="280">
        <v>14700000</v>
      </c>
      <c r="AG22" s="280">
        <v>92000000</v>
      </c>
      <c r="AH22" s="281">
        <f t="shared" si="19"/>
        <v>55637656</v>
      </c>
      <c r="AI22" s="282"/>
      <c r="AJ22" s="283">
        <f t="shared" si="20"/>
        <v>10.31283765122827</v>
      </c>
      <c r="AK22" s="284">
        <f t="shared" si="5"/>
        <v>256908000</v>
      </c>
      <c r="AL22" s="284">
        <f t="shared" si="6"/>
        <v>3116160</v>
      </c>
      <c r="AM22" s="285">
        <f t="shared" si="21"/>
        <v>539499000</v>
      </c>
      <c r="AN22" s="286">
        <f t="shared" si="7"/>
        <v>539499000</v>
      </c>
      <c r="AO22" s="285">
        <f t="shared" si="22"/>
        <v>0</v>
      </c>
      <c r="AP22" s="285">
        <f t="shared" si="23"/>
        <v>55637000</v>
      </c>
      <c r="AR22" s="158">
        <f t="shared" si="24"/>
        <v>539499000</v>
      </c>
      <c r="AS22" s="158">
        <f t="shared" si="25"/>
        <v>0</v>
      </c>
      <c r="AW22" s="288">
        <f>AY22-AZ22</f>
        <v>19.199999999720603</v>
      </c>
      <c r="AX22" s="287">
        <v>12</v>
      </c>
      <c r="AY22" s="285">
        <f>AX22*AY21</f>
        <v>1387303.1999999997</v>
      </c>
      <c r="AZ22" s="288">
        <f>AX22*AZ21</f>
        <v>1387284</v>
      </c>
      <c r="BC22" s="285">
        <f>BE22-BF22</f>
        <v>15.120000001043081</v>
      </c>
      <c r="BD22" s="287">
        <v>12</v>
      </c>
      <c r="BE22" s="285">
        <f>BE21*BD22</f>
        <v>3116175.120000001</v>
      </c>
      <c r="BF22" s="288">
        <f>BD22*BF21</f>
        <v>3116160</v>
      </c>
    </row>
    <row r="23" spans="2:58" s="69" customFormat="1" x14ac:dyDescent="0.25">
      <c r="B23" s="91">
        <v>13</v>
      </c>
      <c r="C23" s="74" t="str">
        <f>FORMULASI!C23</f>
        <v>Kulisusu</v>
      </c>
      <c r="D23" s="74" t="str">
        <f>FORMULASI!D23</f>
        <v>Lantagi</v>
      </c>
      <c r="E23" s="75">
        <f>FORMULASI!E23</f>
        <v>485793000</v>
      </c>
      <c r="F23" s="74" t="str">
        <f>'7410 Kab. Buton Utara (2)'!D79</f>
        <v>Tertinggal</v>
      </c>
      <c r="G23" s="74">
        <f>'7410 Kab. Buton Utara'!E79</f>
        <v>4</v>
      </c>
      <c r="H23" s="112">
        <f>'7410 Kab. Buton Utara'!F79</f>
        <v>362</v>
      </c>
      <c r="I23" s="92">
        <f t="shared" si="8"/>
        <v>7.5691046710994019E-3</v>
      </c>
      <c r="J23" s="92">
        <f t="shared" si="9"/>
        <v>7.5691046710994021E-4</v>
      </c>
      <c r="K23" s="112">
        <f>'7410 Kab. Buton Utara'!G79</f>
        <v>86</v>
      </c>
      <c r="L23" s="92">
        <f t="shared" si="10"/>
        <v>1.1192087454450807E-2</v>
      </c>
      <c r="M23" s="92">
        <f t="shared" si="0"/>
        <v>5.5960437272254034E-3</v>
      </c>
      <c r="N23" s="93">
        <f>'7410 Kab. Buton Utara'!H79</f>
        <v>10.86698</v>
      </c>
      <c r="O23" s="92">
        <f t="shared" si="1"/>
        <v>6.2342290455722647E-3</v>
      </c>
      <c r="P23" s="92">
        <f t="shared" si="2"/>
        <v>9.3513435683583964E-4</v>
      </c>
      <c r="Q23" s="93">
        <f>'7410 Kab. Buton Utara'!I79</f>
        <v>40.356338000000001</v>
      </c>
      <c r="R23" s="92">
        <f t="shared" si="3"/>
        <v>1.1149847530579422E-2</v>
      </c>
      <c r="S23" s="92">
        <f t="shared" si="4"/>
        <v>2.7874618826448554E-3</v>
      </c>
      <c r="T23" s="91">
        <f t="shared" si="11"/>
        <v>1.0075550433816038E-2</v>
      </c>
      <c r="U23" s="149">
        <f>FORMULASI!U23</f>
        <v>85847000</v>
      </c>
      <c r="V23" s="94">
        <f>FORMULASI!V23</f>
        <v>571640000</v>
      </c>
      <c r="W23" s="124">
        <f t="shared" si="12"/>
        <v>36000000</v>
      </c>
      <c r="X23" s="124">
        <f t="shared" si="13"/>
        <v>26700000</v>
      </c>
      <c r="Y23" s="125">
        <f t="shared" si="14"/>
        <v>194208000</v>
      </c>
      <c r="Z23" s="125">
        <f t="shared" si="15"/>
        <v>1387284</v>
      </c>
      <c r="AA23" s="125">
        <v>0</v>
      </c>
      <c r="AB23" s="125">
        <f t="shared" si="16"/>
        <v>3116160</v>
      </c>
      <c r="AC23" s="125">
        <f t="shared" si="17"/>
        <v>12600000</v>
      </c>
      <c r="AD23" s="125">
        <v>49200000</v>
      </c>
      <c r="AE23" s="126">
        <f t="shared" si="18"/>
        <v>57164000</v>
      </c>
      <c r="AF23" s="126">
        <v>14700000</v>
      </c>
      <c r="AG23" s="126">
        <v>92000000</v>
      </c>
      <c r="AH23" s="81">
        <f t="shared" si="19"/>
        <v>84564556</v>
      </c>
      <c r="AI23" s="233"/>
      <c r="AJ23" s="237">
        <f t="shared" si="20"/>
        <v>14.793323770205024</v>
      </c>
      <c r="AK23" s="238">
        <f t="shared" si="5"/>
        <v>256908000</v>
      </c>
      <c r="AL23" s="238">
        <f t="shared" si="6"/>
        <v>3116160</v>
      </c>
      <c r="AM23" s="231">
        <f t="shared" si="21"/>
        <v>571640000</v>
      </c>
      <c r="AN23" s="158">
        <f t="shared" si="7"/>
        <v>571640000</v>
      </c>
      <c r="AO23" s="231">
        <f t="shared" si="22"/>
        <v>0</v>
      </c>
      <c r="AP23" s="231">
        <f t="shared" si="23"/>
        <v>84564000</v>
      </c>
      <c r="AR23" s="158">
        <f t="shared" si="24"/>
        <v>571640000</v>
      </c>
      <c r="AS23" s="158">
        <f t="shared" si="25"/>
        <v>0</v>
      </c>
      <c r="AW23" s="162">
        <f>AY23-AZ23</f>
        <v>1497.5999999791384</v>
      </c>
      <c r="AX23" s="69">
        <v>78</v>
      </c>
      <c r="AY23" s="231">
        <f>AX23*AY22</f>
        <v>108209649.59999998</v>
      </c>
      <c r="AZ23" s="162">
        <f>AZ22*AX23</f>
        <v>108208152</v>
      </c>
      <c r="BC23" s="253">
        <f>BE23-BF23</f>
        <v>1179.3600000739098</v>
      </c>
      <c r="BD23" s="69">
        <v>78</v>
      </c>
      <c r="BE23" s="231">
        <f>BE22*BD23</f>
        <v>243061659.36000007</v>
      </c>
      <c r="BF23" s="162">
        <f>BF22*BD23</f>
        <v>243060480</v>
      </c>
    </row>
    <row r="24" spans="2:58" s="287" customFormat="1" x14ac:dyDescent="0.25">
      <c r="B24" s="270">
        <v>14</v>
      </c>
      <c r="C24" s="271" t="str">
        <f>FORMULASI!C24</f>
        <v>Kulisusu</v>
      </c>
      <c r="D24" s="271" t="str">
        <f>FORMULASI!D24</f>
        <v>Laangke</v>
      </c>
      <c r="E24" s="272">
        <f>FORMULASI!E24</f>
        <v>485793000</v>
      </c>
      <c r="F24" s="271" t="str">
        <f>'7410 Kab. Buton Utara (2)'!D3</f>
        <v>Tertinggal</v>
      </c>
      <c r="G24" s="271">
        <f>'7410 Kab. Buton Utara'!E3</f>
        <v>5</v>
      </c>
      <c r="H24" s="273">
        <f>'7410 Kab. Buton Utara'!F3</f>
        <v>396</v>
      </c>
      <c r="I24" s="274">
        <f t="shared" si="8"/>
        <v>8.2800150545728271E-3</v>
      </c>
      <c r="J24" s="274">
        <f t="shared" si="9"/>
        <v>8.2800150545728278E-4</v>
      </c>
      <c r="K24" s="273">
        <f>'7410 Kab. Buton Utara'!G3</f>
        <v>107</v>
      </c>
      <c r="L24" s="274">
        <f t="shared" si="10"/>
        <v>1.3925039042165539E-2</v>
      </c>
      <c r="M24" s="274">
        <f t="shared" si="0"/>
        <v>6.9625195210827693E-3</v>
      </c>
      <c r="N24" s="275">
        <f>'7410 Kab. Buton Utara'!H3</f>
        <v>9.1089439999999993</v>
      </c>
      <c r="O24" s="274">
        <f t="shared" si="1"/>
        <v>5.2256692530299317E-3</v>
      </c>
      <c r="P24" s="274">
        <f t="shared" si="2"/>
        <v>7.8385038795448971E-4</v>
      </c>
      <c r="Q24" s="275">
        <f>'7410 Kab. Buton Utara'!I3</f>
        <v>55.218220000000002</v>
      </c>
      <c r="R24" s="274">
        <f t="shared" si="3"/>
        <v>1.5255961378606533E-2</v>
      </c>
      <c r="S24" s="274">
        <f t="shared" si="4"/>
        <v>3.8139903446516334E-3</v>
      </c>
      <c r="T24" s="270">
        <f t="shared" si="11"/>
        <v>1.2388361759146175E-2</v>
      </c>
      <c r="U24" s="276">
        <f>FORMULASI!U24</f>
        <v>52972000</v>
      </c>
      <c r="V24" s="277">
        <f>FORMULASI!V24</f>
        <v>538765000</v>
      </c>
      <c r="W24" s="278">
        <f t="shared" si="12"/>
        <v>36000000</v>
      </c>
      <c r="X24" s="278">
        <f t="shared" si="13"/>
        <v>26700000</v>
      </c>
      <c r="Y24" s="279">
        <f t="shared" si="14"/>
        <v>194208000</v>
      </c>
      <c r="Z24" s="279">
        <f t="shared" si="15"/>
        <v>1387284</v>
      </c>
      <c r="AA24" s="279">
        <v>0</v>
      </c>
      <c r="AB24" s="279">
        <f t="shared" si="16"/>
        <v>3116160</v>
      </c>
      <c r="AC24" s="279">
        <f t="shared" si="17"/>
        <v>12600000</v>
      </c>
      <c r="AD24" s="279">
        <v>49200000</v>
      </c>
      <c r="AE24" s="280">
        <f t="shared" si="18"/>
        <v>53876500</v>
      </c>
      <c r="AF24" s="280">
        <v>14700000</v>
      </c>
      <c r="AG24" s="280">
        <v>92000000</v>
      </c>
      <c r="AH24" s="281">
        <f t="shared" si="19"/>
        <v>54977056</v>
      </c>
      <c r="AI24" s="282"/>
      <c r="AJ24" s="283">
        <f t="shared" si="20"/>
        <v>10.204273848523938</v>
      </c>
      <c r="AK24" s="284">
        <f t="shared" si="5"/>
        <v>256908000</v>
      </c>
      <c r="AL24" s="284">
        <f t="shared" si="6"/>
        <v>3116160</v>
      </c>
      <c r="AM24" s="285">
        <f t="shared" si="21"/>
        <v>538765000</v>
      </c>
      <c r="AN24" s="286">
        <f t="shared" si="7"/>
        <v>538765000</v>
      </c>
      <c r="AO24" s="285">
        <f t="shared" si="22"/>
        <v>0</v>
      </c>
      <c r="AP24" s="285">
        <f t="shared" si="23"/>
        <v>54977000</v>
      </c>
      <c r="AR24" s="158">
        <f t="shared" si="24"/>
        <v>538765000</v>
      </c>
      <c r="AS24" s="158">
        <f t="shared" si="25"/>
        <v>0</v>
      </c>
      <c r="AW24" s="288"/>
      <c r="AZ24" s="288"/>
      <c r="BF24" s="288"/>
    </row>
    <row r="25" spans="2:58" s="69" customFormat="1" x14ac:dyDescent="0.25">
      <c r="B25" s="91">
        <v>15</v>
      </c>
      <c r="C25" s="74" t="str">
        <f>FORMULASI!C25</f>
        <v>Kulisusu</v>
      </c>
      <c r="D25" s="74" t="str">
        <f>FORMULASI!D25</f>
        <v>Kadacua</v>
      </c>
      <c r="E25" s="75">
        <f>FORMULASI!E25</f>
        <v>485793000</v>
      </c>
      <c r="F25" s="74" t="str">
        <f>'7410 Kab. Buton Utara (2)'!D5</f>
        <v>Tertinggal</v>
      </c>
      <c r="G25" s="74">
        <f>'7410 Kab. Buton Utara'!E5</f>
        <v>6</v>
      </c>
      <c r="H25" s="112">
        <f>'7410 Kab. Buton Utara'!F5</f>
        <v>913</v>
      </c>
      <c r="I25" s="92">
        <f t="shared" si="8"/>
        <v>1.9090034709154016E-2</v>
      </c>
      <c r="J25" s="92">
        <f t="shared" si="9"/>
        <v>1.9090034709154016E-3</v>
      </c>
      <c r="K25" s="112">
        <f>'7410 Kab. Buton Utara'!G5</f>
        <v>179</v>
      </c>
      <c r="L25" s="92">
        <f t="shared" si="10"/>
        <v>2.3295158771473191E-2</v>
      </c>
      <c r="M25" s="92">
        <f t="shared" si="0"/>
        <v>1.1647579385736595E-2</v>
      </c>
      <c r="N25" s="93">
        <f>'7410 Kab. Buton Utara'!H5</f>
        <v>6.8284659999999997</v>
      </c>
      <c r="O25" s="92">
        <f t="shared" si="1"/>
        <v>3.9173920513245319E-3</v>
      </c>
      <c r="P25" s="92">
        <f t="shared" si="2"/>
        <v>5.8760880769867974E-4</v>
      </c>
      <c r="Q25" s="93">
        <f>'7410 Kab. Buton Utara'!I5</f>
        <v>32.71669</v>
      </c>
      <c r="R25" s="92">
        <f t="shared" si="3"/>
        <v>9.0391280102082704E-3</v>
      </c>
      <c r="S25" s="92">
        <f t="shared" si="4"/>
        <v>2.2597820025520676E-3</v>
      </c>
      <c r="T25" s="91">
        <f t="shared" si="11"/>
        <v>1.6403973666902744E-2</v>
      </c>
      <c r="U25" s="149">
        <f>FORMULASI!U25</f>
        <v>47269000</v>
      </c>
      <c r="V25" s="94">
        <f>FORMULASI!V25</f>
        <v>533062000</v>
      </c>
      <c r="W25" s="124">
        <f t="shared" si="12"/>
        <v>36000000</v>
      </c>
      <c r="X25" s="124">
        <f t="shared" si="13"/>
        <v>26700000</v>
      </c>
      <c r="Y25" s="125">
        <f t="shared" si="14"/>
        <v>194208000</v>
      </c>
      <c r="Z25" s="125">
        <f t="shared" si="15"/>
        <v>1387284</v>
      </c>
      <c r="AA25" s="125">
        <v>0</v>
      </c>
      <c r="AB25" s="125">
        <f t="shared" si="16"/>
        <v>3116160</v>
      </c>
      <c r="AC25" s="125">
        <f t="shared" si="17"/>
        <v>12600000</v>
      </c>
      <c r="AD25" s="125">
        <v>49200000</v>
      </c>
      <c r="AE25" s="126">
        <f t="shared" si="18"/>
        <v>53306200</v>
      </c>
      <c r="AF25" s="126">
        <v>14700000</v>
      </c>
      <c r="AG25" s="126">
        <v>92000000</v>
      </c>
      <c r="AH25" s="81">
        <f t="shared" si="19"/>
        <v>49844356</v>
      </c>
      <c r="AI25" s="233"/>
      <c r="AJ25" s="237">
        <f t="shared" si="20"/>
        <v>9.3505738544484505</v>
      </c>
      <c r="AK25" s="238">
        <f t="shared" si="5"/>
        <v>256908000</v>
      </c>
      <c r="AL25" s="238">
        <f t="shared" si="6"/>
        <v>3116160</v>
      </c>
      <c r="AM25" s="231">
        <f t="shared" si="21"/>
        <v>533062000</v>
      </c>
      <c r="AN25" s="158">
        <f t="shared" si="7"/>
        <v>533062000</v>
      </c>
      <c r="AO25" s="231">
        <f t="shared" si="22"/>
        <v>0</v>
      </c>
      <c r="AP25" s="231">
        <f t="shared" si="23"/>
        <v>49844000</v>
      </c>
      <c r="AR25" s="158">
        <f t="shared" si="24"/>
        <v>533062000</v>
      </c>
      <c r="AS25" s="158">
        <f t="shared" si="25"/>
        <v>0</v>
      </c>
      <c r="AW25" s="162"/>
      <c r="AZ25" s="162"/>
      <c r="BF25" s="162"/>
    </row>
    <row r="26" spans="2:58" s="287" customFormat="1" ht="30" x14ac:dyDescent="0.25">
      <c r="B26" s="270">
        <v>16</v>
      </c>
      <c r="C26" s="271" t="str">
        <f>FORMULASI!C26</f>
        <v>Kulisusu</v>
      </c>
      <c r="D26" s="271" t="str">
        <f>FORMULASI!D26</f>
        <v>Banu-Banua Jaya</v>
      </c>
      <c r="E26" s="272">
        <f>FORMULASI!E26</f>
        <v>485793000</v>
      </c>
      <c r="F26" s="271" t="str">
        <f>'7410 Kab. Buton Utara (2)'!D6</f>
        <v>Tertinggal</v>
      </c>
      <c r="G26" s="271">
        <f>'7410 Kab. Buton Utara'!E6</f>
        <v>4</v>
      </c>
      <c r="H26" s="273">
        <f>'7410 Kab. Buton Utara'!F6</f>
        <v>569</v>
      </c>
      <c r="I26" s="274">
        <f t="shared" si="8"/>
        <v>1.1897294358717015E-2</v>
      </c>
      <c r="J26" s="274">
        <f t="shared" si="9"/>
        <v>1.1897294358717016E-3</v>
      </c>
      <c r="K26" s="273">
        <f>'7410 Kab. Buton Utara'!G6</f>
        <v>75</v>
      </c>
      <c r="L26" s="274">
        <f t="shared" si="10"/>
        <v>9.760541384695471E-3</v>
      </c>
      <c r="M26" s="274">
        <f t="shared" si="0"/>
        <v>4.8802706923477355E-3</v>
      </c>
      <c r="N26" s="275">
        <f>'7410 Kab. Buton Utara'!H6</f>
        <v>10.820555000000001</v>
      </c>
      <c r="O26" s="274">
        <f t="shared" si="1"/>
        <v>6.2075956954197216E-3</v>
      </c>
      <c r="P26" s="274">
        <f t="shared" si="2"/>
        <v>9.3113935431295819E-4</v>
      </c>
      <c r="Q26" s="275">
        <f>'7410 Kab. Buton Utara'!I6</f>
        <v>33.644461999999997</v>
      </c>
      <c r="R26" s="274">
        <f t="shared" si="3"/>
        <v>9.2954574210468034E-3</v>
      </c>
      <c r="S26" s="274">
        <f t="shared" si="4"/>
        <v>2.3238643552617008E-3</v>
      </c>
      <c r="T26" s="270">
        <f t="shared" si="11"/>
        <v>9.3250038377940964E-3</v>
      </c>
      <c r="U26" s="276">
        <f>FORMULASI!U26</f>
        <v>73835000</v>
      </c>
      <c r="V26" s="277">
        <f>FORMULASI!V26</f>
        <v>559628000</v>
      </c>
      <c r="W26" s="278">
        <f t="shared" si="12"/>
        <v>36000000</v>
      </c>
      <c r="X26" s="278">
        <f t="shared" si="13"/>
        <v>26700000</v>
      </c>
      <c r="Y26" s="279">
        <f t="shared" si="14"/>
        <v>194208000</v>
      </c>
      <c r="Z26" s="279">
        <f t="shared" si="15"/>
        <v>1387284</v>
      </c>
      <c r="AA26" s="279">
        <v>0</v>
      </c>
      <c r="AB26" s="279">
        <f t="shared" si="16"/>
        <v>3116160</v>
      </c>
      <c r="AC26" s="279">
        <f t="shared" si="17"/>
        <v>12600000</v>
      </c>
      <c r="AD26" s="279">
        <v>49200000</v>
      </c>
      <c r="AE26" s="280">
        <f t="shared" si="18"/>
        <v>55962800</v>
      </c>
      <c r="AF26" s="280">
        <v>14700000</v>
      </c>
      <c r="AG26" s="280">
        <v>92000000</v>
      </c>
      <c r="AH26" s="281">
        <f t="shared" si="19"/>
        <v>73753756</v>
      </c>
      <c r="AI26" s="282"/>
      <c r="AJ26" s="283">
        <f t="shared" si="20"/>
        <v>13.179068238186794</v>
      </c>
      <c r="AK26" s="284">
        <f t="shared" si="5"/>
        <v>256908000</v>
      </c>
      <c r="AL26" s="284">
        <f t="shared" si="6"/>
        <v>3116160</v>
      </c>
      <c r="AM26" s="285">
        <f t="shared" si="21"/>
        <v>559628000</v>
      </c>
      <c r="AN26" s="286">
        <f t="shared" si="7"/>
        <v>559628000</v>
      </c>
      <c r="AO26" s="285">
        <f t="shared" si="22"/>
        <v>0</v>
      </c>
      <c r="AP26" s="285">
        <f t="shared" si="23"/>
        <v>73753000</v>
      </c>
      <c r="AR26" s="158">
        <f t="shared" si="24"/>
        <v>559628000</v>
      </c>
      <c r="AS26" s="158">
        <f t="shared" si="25"/>
        <v>0</v>
      </c>
      <c r="AW26" s="288"/>
      <c r="AZ26" s="288"/>
      <c r="BF26" s="288"/>
    </row>
    <row r="27" spans="2:58" s="69" customFormat="1" x14ac:dyDescent="0.25">
      <c r="B27" s="91">
        <v>17</v>
      </c>
      <c r="C27" s="74" t="str">
        <f>FORMULASI!C27</f>
        <v>Kambowa</v>
      </c>
      <c r="D27" s="74" t="str">
        <f>FORMULASI!D27</f>
        <v>Bubu</v>
      </c>
      <c r="E27" s="75">
        <f>FORMULASI!E27</f>
        <v>485793000</v>
      </c>
      <c r="F27" s="74" t="str">
        <f>'7410 Kab. Buton Utara (2)'!D8</f>
        <v>Tertinggal</v>
      </c>
      <c r="G27" s="74">
        <f>'7410 Kab. Buton Utara'!E8</f>
        <v>7</v>
      </c>
      <c r="H27" s="112">
        <f>'7410 Kab. Buton Utara'!F8</f>
        <v>1016</v>
      </c>
      <c r="I27" s="92">
        <f t="shared" si="8"/>
        <v>2.124367498849998E-2</v>
      </c>
      <c r="J27" s="92">
        <f t="shared" si="9"/>
        <v>2.124367498849998E-3</v>
      </c>
      <c r="K27" s="112">
        <f>'7410 Kab. Buton Utara'!G8</f>
        <v>293</v>
      </c>
      <c r="L27" s="92">
        <f t="shared" si="10"/>
        <v>3.813118167621031E-2</v>
      </c>
      <c r="M27" s="92">
        <f t="shared" si="0"/>
        <v>1.9065590838105155E-2</v>
      </c>
      <c r="N27" s="93">
        <f>'7410 Kab. Buton Utara'!H8</f>
        <v>36.435775</v>
      </c>
      <c r="O27" s="92">
        <f t="shared" si="1"/>
        <v>2.0902676438434211E-2</v>
      </c>
      <c r="P27" s="92">
        <f t="shared" si="2"/>
        <v>3.1354014657651317E-3</v>
      </c>
      <c r="Q27" s="93">
        <f>'7410 Kab. Buton Utara'!I8</f>
        <v>33.50976</v>
      </c>
      <c r="R27" s="92">
        <f t="shared" si="3"/>
        <v>9.2582412900374927E-3</v>
      </c>
      <c r="S27" s="92">
        <f t="shared" si="4"/>
        <v>2.3145603225093732E-3</v>
      </c>
      <c r="T27" s="91">
        <f t="shared" si="11"/>
        <v>2.6639920125229657E-2</v>
      </c>
      <c r="U27" s="149">
        <f>FORMULASI!U27</f>
        <v>75024000</v>
      </c>
      <c r="V27" s="94">
        <f>FORMULASI!V27</f>
        <v>560817000</v>
      </c>
      <c r="W27" s="124">
        <f t="shared" si="12"/>
        <v>36000000</v>
      </c>
      <c r="X27" s="124">
        <f t="shared" si="13"/>
        <v>26700000</v>
      </c>
      <c r="Y27" s="125">
        <f t="shared" si="14"/>
        <v>194208000</v>
      </c>
      <c r="Z27" s="125">
        <f t="shared" si="15"/>
        <v>1387284</v>
      </c>
      <c r="AA27" s="125">
        <v>0</v>
      </c>
      <c r="AB27" s="125">
        <f t="shared" si="16"/>
        <v>3116160</v>
      </c>
      <c r="AC27" s="125">
        <f t="shared" si="17"/>
        <v>12600000</v>
      </c>
      <c r="AD27" s="125">
        <v>49200000</v>
      </c>
      <c r="AE27" s="126">
        <f t="shared" si="18"/>
        <v>56081700</v>
      </c>
      <c r="AF27" s="126">
        <v>14700000</v>
      </c>
      <c r="AG27" s="126">
        <v>92000000</v>
      </c>
      <c r="AH27" s="81">
        <f t="shared" si="19"/>
        <v>74823856</v>
      </c>
      <c r="AI27" s="233"/>
      <c r="AJ27" s="237">
        <f t="shared" si="20"/>
        <v>13.341937922709191</v>
      </c>
      <c r="AK27" s="238">
        <f t="shared" si="5"/>
        <v>256908000</v>
      </c>
      <c r="AL27" s="238">
        <f t="shared" si="6"/>
        <v>3116160</v>
      </c>
      <c r="AM27" s="231">
        <f t="shared" si="21"/>
        <v>560817000</v>
      </c>
      <c r="AN27" s="158">
        <f t="shared" si="7"/>
        <v>560817000</v>
      </c>
      <c r="AO27" s="231">
        <f t="shared" si="22"/>
        <v>0</v>
      </c>
      <c r="AP27" s="231">
        <f t="shared" si="23"/>
        <v>74823000</v>
      </c>
      <c r="AR27" s="158">
        <f t="shared" si="24"/>
        <v>560817000</v>
      </c>
      <c r="AS27" s="158">
        <f t="shared" si="25"/>
        <v>0</v>
      </c>
      <c r="AW27" s="162"/>
      <c r="AZ27" s="162"/>
      <c r="BF27" s="162"/>
    </row>
    <row r="28" spans="2:58" s="287" customFormat="1" x14ac:dyDescent="0.25">
      <c r="B28" s="270">
        <v>18</v>
      </c>
      <c r="C28" s="271" t="str">
        <f>FORMULASI!C28</f>
        <v>Kambowa</v>
      </c>
      <c r="D28" s="271" t="str">
        <f>FORMULASI!D28</f>
        <v>Lahumoko</v>
      </c>
      <c r="E28" s="272">
        <f>FORMULASI!E28</f>
        <v>485793000</v>
      </c>
      <c r="F28" s="271" t="str">
        <f>'7410 Kab. Buton Utara (2)'!D30</f>
        <v>Tertinggal</v>
      </c>
      <c r="G28" s="271">
        <f>'7410 Kab. Buton Utara'!E30</f>
        <v>5</v>
      </c>
      <c r="H28" s="273">
        <f>'7410 Kab. Buton Utara'!F30</f>
        <v>901</v>
      </c>
      <c r="I28" s="274">
        <f t="shared" si="8"/>
        <v>1.883912516204575E-2</v>
      </c>
      <c r="J28" s="274">
        <f t="shared" si="9"/>
        <v>1.8839125162045751E-3</v>
      </c>
      <c r="K28" s="273">
        <f>'7410 Kab. Buton Utara'!G30</f>
        <v>141</v>
      </c>
      <c r="L28" s="274">
        <f t="shared" si="10"/>
        <v>1.8349817803227485E-2</v>
      </c>
      <c r="M28" s="274">
        <f t="shared" si="0"/>
        <v>9.1749089016137427E-3</v>
      </c>
      <c r="N28" s="275">
        <f>'7410 Kab. Buton Utara'!H30</f>
        <v>27.204411</v>
      </c>
      <c r="O28" s="274">
        <f t="shared" si="1"/>
        <v>1.5606776604345056E-2</v>
      </c>
      <c r="P28" s="274">
        <f t="shared" si="2"/>
        <v>2.3410164906517584E-3</v>
      </c>
      <c r="Q28" s="275">
        <f>'7410 Kab. Buton Utara'!I30</f>
        <v>34.748607999999997</v>
      </c>
      <c r="R28" s="274">
        <f t="shared" si="3"/>
        <v>9.6005163079928672E-3</v>
      </c>
      <c r="S28" s="274">
        <f t="shared" si="4"/>
        <v>2.4001290769982168E-3</v>
      </c>
      <c r="T28" s="270">
        <f t="shared" si="11"/>
        <v>1.5799966985468292E-2</v>
      </c>
      <c r="U28" s="276">
        <f>FORMULASI!U28</f>
        <v>58755000</v>
      </c>
      <c r="V28" s="277">
        <f>FORMULASI!V28</f>
        <v>544548000</v>
      </c>
      <c r="W28" s="278">
        <f t="shared" si="12"/>
        <v>36000000</v>
      </c>
      <c r="X28" s="278">
        <f t="shared" si="13"/>
        <v>26700000</v>
      </c>
      <c r="Y28" s="279">
        <f t="shared" si="14"/>
        <v>194208000</v>
      </c>
      <c r="Z28" s="279">
        <f t="shared" si="15"/>
        <v>1387284</v>
      </c>
      <c r="AA28" s="279">
        <v>0</v>
      </c>
      <c r="AB28" s="279">
        <f t="shared" si="16"/>
        <v>3116160</v>
      </c>
      <c r="AC28" s="279">
        <f t="shared" si="17"/>
        <v>12600000</v>
      </c>
      <c r="AD28" s="279">
        <v>49200000</v>
      </c>
      <c r="AE28" s="280">
        <f t="shared" si="18"/>
        <v>54454800</v>
      </c>
      <c r="AF28" s="280">
        <v>14700000</v>
      </c>
      <c r="AG28" s="280">
        <v>92000000</v>
      </c>
      <c r="AH28" s="281">
        <f t="shared" si="19"/>
        <v>60181756</v>
      </c>
      <c r="AI28" s="282"/>
      <c r="AJ28" s="283">
        <f t="shared" si="20"/>
        <v>11.051689841850489</v>
      </c>
      <c r="AK28" s="284">
        <f t="shared" si="5"/>
        <v>256908000</v>
      </c>
      <c r="AL28" s="284">
        <f t="shared" si="6"/>
        <v>3116160</v>
      </c>
      <c r="AM28" s="285">
        <f t="shared" si="21"/>
        <v>544548000</v>
      </c>
      <c r="AN28" s="286">
        <f t="shared" si="7"/>
        <v>544548000</v>
      </c>
      <c r="AO28" s="285">
        <f t="shared" si="22"/>
        <v>0</v>
      </c>
      <c r="AP28" s="285">
        <f t="shared" si="23"/>
        <v>60181000</v>
      </c>
      <c r="AR28" s="158">
        <f t="shared" si="24"/>
        <v>544548000</v>
      </c>
      <c r="AS28" s="158">
        <f t="shared" si="25"/>
        <v>0</v>
      </c>
      <c r="AW28" s="288"/>
      <c r="AZ28" s="288"/>
      <c r="BF28" s="288"/>
    </row>
    <row r="29" spans="2:58" s="69" customFormat="1" x14ac:dyDescent="0.25">
      <c r="B29" s="91">
        <v>19</v>
      </c>
      <c r="C29" s="74" t="str">
        <f>FORMULASI!C29</f>
        <v>Kambowa</v>
      </c>
      <c r="D29" s="74" t="str">
        <f>FORMULASI!D29</f>
        <v>Morindino</v>
      </c>
      <c r="E29" s="75">
        <f>FORMULASI!E29</f>
        <v>485793000</v>
      </c>
      <c r="F29" s="74" t="str">
        <f>'7410 Kab. Buton Utara (2)'!D35</f>
        <v>Tertinggal</v>
      </c>
      <c r="G29" s="74">
        <f>'7410 Kab. Buton Utara'!E35</f>
        <v>3</v>
      </c>
      <c r="H29" s="112">
        <f>'7410 Kab. Buton Utara'!F35</f>
        <v>219</v>
      </c>
      <c r="I29" s="92">
        <f t="shared" si="8"/>
        <v>4.5790992347258816E-3</v>
      </c>
      <c r="J29" s="92">
        <f t="shared" si="9"/>
        <v>4.5790992347258816E-4</v>
      </c>
      <c r="K29" s="112">
        <f>'7410 Kab. Buton Utara'!G35</f>
        <v>61</v>
      </c>
      <c r="L29" s="92">
        <f t="shared" si="10"/>
        <v>7.9385736595523164E-3</v>
      </c>
      <c r="M29" s="92">
        <f t="shared" si="0"/>
        <v>3.9692868297761582E-3</v>
      </c>
      <c r="N29" s="93">
        <f>'7410 Kab. Buton Utara'!H35</f>
        <v>5.0394579999999998</v>
      </c>
      <c r="O29" s="92">
        <f t="shared" si="1"/>
        <v>2.8910640709324496E-3</v>
      </c>
      <c r="P29" s="92">
        <f t="shared" si="2"/>
        <v>4.3365961063986742E-4</v>
      </c>
      <c r="Q29" s="93">
        <f>'7410 Kab. Buton Utara'!I35</f>
        <v>63.865943999999999</v>
      </c>
      <c r="R29" s="92">
        <f t="shared" si="3"/>
        <v>1.7645197093862273E-2</v>
      </c>
      <c r="S29" s="92">
        <f t="shared" si="4"/>
        <v>4.4112992734655684E-3</v>
      </c>
      <c r="T29" s="91">
        <f t="shared" si="11"/>
        <v>9.2721556373541805E-3</v>
      </c>
      <c r="U29" s="149">
        <f>FORMULASI!U29</f>
        <v>47112000</v>
      </c>
      <c r="V29" s="94">
        <f>FORMULASI!V29</f>
        <v>532905000</v>
      </c>
      <c r="W29" s="124">
        <f t="shared" si="12"/>
        <v>36000000</v>
      </c>
      <c r="X29" s="124">
        <f t="shared" si="13"/>
        <v>26700000</v>
      </c>
      <c r="Y29" s="125">
        <f t="shared" si="14"/>
        <v>194208000</v>
      </c>
      <c r="Z29" s="125">
        <f t="shared" si="15"/>
        <v>1387284</v>
      </c>
      <c r="AA29" s="125">
        <v>0</v>
      </c>
      <c r="AB29" s="125">
        <f t="shared" si="16"/>
        <v>3116160</v>
      </c>
      <c r="AC29" s="125">
        <f t="shared" si="17"/>
        <v>12600000</v>
      </c>
      <c r="AD29" s="125">
        <v>49200000</v>
      </c>
      <c r="AE29" s="126">
        <f t="shared" si="18"/>
        <v>53290500</v>
      </c>
      <c r="AF29" s="126">
        <v>14700000</v>
      </c>
      <c r="AG29" s="126">
        <v>92000000</v>
      </c>
      <c r="AH29" s="81">
        <f t="shared" si="19"/>
        <v>49703056</v>
      </c>
      <c r="AI29" s="233"/>
      <c r="AJ29" s="237">
        <f t="shared" si="20"/>
        <v>9.3268135971702275</v>
      </c>
      <c r="AK29" s="238">
        <f t="shared" si="5"/>
        <v>256908000</v>
      </c>
      <c r="AL29" s="238">
        <f t="shared" si="6"/>
        <v>3116160</v>
      </c>
      <c r="AM29" s="231">
        <f t="shared" si="21"/>
        <v>532905000</v>
      </c>
      <c r="AN29" s="158">
        <f t="shared" si="7"/>
        <v>532905000</v>
      </c>
      <c r="AO29" s="231">
        <f t="shared" si="22"/>
        <v>0</v>
      </c>
      <c r="AP29" s="231">
        <f t="shared" si="23"/>
        <v>49703000</v>
      </c>
      <c r="AR29" s="158">
        <f t="shared" si="24"/>
        <v>532905000</v>
      </c>
      <c r="AS29" s="158">
        <f t="shared" si="25"/>
        <v>0</v>
      </c>
      <c r="AW29" s="162"/>
      <c r="AZ29" s="162"/>
      <c r="BF29" s="162"/>
    </row>
    <row r="30" spans="2:58" s="287" customFormat="1" x14ac:dyDescent="0.25">
      <c r="B30" s="270">
        <v>20</v>
      </c>
      <c r="C30" s="271" t="str">
        <f>FORMULASI!C30</f>
        <v>Kambowa</v>
      </c>
      <c r="D30" s="271" t="str">
        <f>FORMULASI!D30</f>
        <v>Pongkowulu</v>
      </c>
      <c r="E30" s="272">
        <f>FORMULASI!E30</f>
        <v>485793000</v>
      </c>
      <c r="F30" s="271" t="str">
        <f>'7410 Kab. Buton Utara (2)'!D41</f>
        <v>Tertinggal</v>
      </c>
      <c r="G30" s="271">
        <f>'7410 Kab. Buton Utara'!E41</f>
        <v>4</v>
      </c>
      <c r="H30" s="273">
        <f>'7410 Kab. Buton Utara'!F41</f>
        <v>437</v>
      </c>
      <c r="I30" s="274">
        <f t="shared" si="8"/>
        <v>9.1372893405260742E-3</v>
      </c>
      <c r="J30" s="274">
        <f t="shared" si="9"/>
        <v>9.1372893405260744E-4</v>
      </c>
      <c r="K30" s="273">
        <f>'7410 Kab. Buton Utara'!G41</f>
        <v>70</v>
      </c>
      <c r="L30" s="274">
        <f t="shared" si="10"/>
        <v>9.1098386257157729E-3</v>
      </c>
      <c r="M30" s="274">
        <f t="shared" si="0"/>
        <v>4.5549193128578865E-3</v>
      </c>
      <c r="N30" s="275">
        <f>'7410 Kab. Buton Utara'!H41</f>
        <v>7.2137029999999998</v>
      </c>
      <c r="O30" s="274">
        <f t="shared" si="1"/>
        <v>4.138396939051308E-3</v>
      </c>
      <c r="P30" s="274">
        <f t="shared" si="2"/>
        <v>6.2075954085769622E-4</v>
      </c>
      <c r="Q30" s="275">
        <f>'7410 Kab. Buton Utara'!I41</f>
        <v>36.948517000000002</v>
      </c>
      <c r="R30" s="274">
        <f t="shared" si="3"/>
        <v>1.0208317985418344E-2</v>
      </c>
      <c r="S30" s="274">
        <f t="shared" si="4"/>
        <v>2.552079496354586E-3</v>
      </c>
      <c r="T30" s="270">
        <f t="shared" si="11"/>
        <v>8.6414872841227772E-3</v>
      </c>
      <c r="U30" s="276">
        <f>FORMULASI!U30</f>
        <v>116678000</v>
      </c>
      <c r="V30" s="277">
        <f>FORMULASI!V30</f>
        <v>602471000</v>
      </c>
      <c r="W30" s="278">
        <f t="shared" si="12"/>
        <v>36000000</v>
      </c>
      <c r="X30" s="278">
        <f t="shared" si="13"/>
        <v>26700000</v>
      </c>
      <c r="Y30" s="279">
        <f t="shared" si="14"/>
        <v>194208000</v>
      </c>
      <c r="Z30" s="279">
        <f t="shared" si="15"/>
        <v>1387284</v>
      </c>
      <c r="AA30" s="279">
        <v>0</v>
      </c>
      <c r="AB30" s="279">
        <f t="shared" si="16"/>
        <v>3116160</v>
      </c>
      <c r="AC30" s="279">
        <f t="shared" si="17"/>
        <v>12600000</v>
      </c>
      <c r="AD30" s="279">
        <v>49200000</v>
      </c>
      <c r="AE30" s="280">
        <f t="shared" si="18"/>
        <v>60247100</v>
      </c>
      <c r="AF30" s="280">
        <v>14700000</v>
      </c>
      <c r="AG30" s="280">
        <v>92000000</v>
      </c>
      <c r="AH30" s="281">
        <f t="shared" si="19"/>
        <v>112312456</v>
      </c>
      <c r="AI30" s="282"/>
      <c r="AJ30" s="283">
        <f t="shared" si="20"/>
        <v>18.641968825055478</v>
      </c>
      <c r="AK30" s="284">
        <f t="shared" si="5"/>
        <v>256908000</v>
      </c>
      <c r="AL30" s="284">
        <f t="shared" si="6"/>
        <v>3116160</v>
      </c>
      <c r="AM30" s="285">
        <f t="shared" si="21"/>
        <v>602471000</v>
      </c>
      <c r="AN30" s="286">
        <f t="shared" si="7"/>
        <v>602471000</v>
      </c>
      <c r="AO30" s="285">
        <f t="shared" si="22"/>
        <v>0</v>
      </c>
      <c r="AP30" s="285">
        <f t="shared" si="23"/>
        <v>112312000</v>
      </c>
      <c r="AR30" s="158">
        <f t="shared" si="24"/>
        <v>602471000</v>
      </c>
      <c r="AS30" s="158">
        <f t="shared" si="25"/>
        <v>0</v>
      </c>
      <c r="AW30" s="288"/>
      <c r="AZ30" s="288"/>
      <c r="BF30" s="288"/>
    </row>
    <row r="31" spans="2:58" s="69" customFormat="1" x14ac:dyDescent="0.25">
      <c r="B31" s="91">
        <v>21</v>
      </c>
      <c r="C31" s="74" t="str">
        <f>FORMULASI!C31</f>
        <v>Kambowa</v>
      </c>
      <c r="D31" s="74" t="str">
        <f>FORMULASI!D31</f>
        <v>Lagundi</v>
      </c>
      <c r="E31" s="75">
        <f>FORMULASI!E31</f>
        <v>485793000</v>
      </c>
      <c r="F31" s="74" t="str">
        <f>'7410 Kab. Buton Utara (2)'!D43</f>
        <v>Tertinggal</v>
      </c>
      <c r="G31" s="74">
        <f>'7410 Kab. Buton Utara'!E43</f>
        <v>2</v>
      </c>
      <c r="H31" s="112">
        <f>'7410 Kab. Buton Utara'!F43</f>
        <v>448</v>
      </c>
      <c r="I31" s="92">
        <f t="shared" si="8"/>
        <v>9.3672897587086523E-3</v>
      </c>
      <c r="J31" s="92">
        <f t="shared" si="9"/>
        <v>9.367289758708653E-4</v>
      </c>
      <c r="K31" s="112">
        <f>'7410 Kab. Buton Utara'!G43</f>
        <v>37</v>
      </c>
      <c r="L31" s="92">
        <f t="shared" si="10"/>
        <v>4.8152004164497657E-3</v>
      </c>
      <c r="M31" s="92">
        <f t="shared" si="0"/>
        <v>2.4076002082248828E-3</v>
      </c>
      <c r="N31" s="93">
        <f>'7410 Kab. Buton Utara'!H43</f>
        <v>38.754950999999998</v>
      </c>
      <c r="O31" s="92">
        <f t="shared" si="1"/>
        <v>2.2233154122297996E-2</v>
      </c>
      <c r="P31" s="92">
        <f t="shared" si="2"/>
        <v>3.3349731183446992E-3</v>
      </c>
      <c r="Q31" s="93">
        <f>'7410 Kab. Buton Utara'!I43</f>
        <v>58.118174000000003</v>
      </c>
      <c r="R31" s="92">
        <f t="shared" si="3"/>
        <v>1.6057174931374724E-2</v>
      </c>
      <c r="S31" s="92">
        <f t="shared" si="4"/>
        <v>4.0142937328436811E-3</v>
      </c>
      <c r="T31" s="91">
        <f t="shared" si="11"/>
        <v>1.0693596035284129E-2</v>
      </c>
      <c r="U31" s="149">
        <f>FORMULASI!U31</f>
        <v>69586000</v>
      </c>
      <c r="V31" s="94">
        <f>FORMULASI!V31</f>
        <v>555379000</v>
      </c>
      <c r="W31" s="124">
        <f t="shared" si="12"/>
        <v>36000000</v>
      </c>
      <c r="X31" s="124">
        <f t="shared" si="13"/>
        <v>26700000</v>
      </c>
      <c r="Y31" s="125">
        <f t="shared" si="14"/>
        <v>194208000</v>
      </c>
      <c r="Z31" s="125">
        <f t="shared" si="15"/>
        <v>1387284</v>
      </c>
      <c r="AA31" s="125">
        <v>0</v>
      </c>
      <c r="AB31" s="125">
        <f t="shared" si="16"/>
        <v>3116160</v>
      </c>
      <c r="AC31" s="125">
        <f t="shared" si="17"/>
        <v>12600000</v>
      </c>
      <c r="AD31" s="125">
        <v>49200000</v>
      </c>
      <c r="AE31" s="126">
        <f t="shared" si="18"/>
        <v>55537900</v>
      </c>
      <c r="AF31" s="126">
        <v>14700000</v>
      </c>
      <c r="AG31" s="126">
        <v>92000000</v>
      </c>
      <c r="AH31" s="81">
        <f t="shared" si="19"/>
        <v>69929656</v>
      </c>
      <c r="AI31" s="233"/>
      <c r="AJ31" s="237">
        <f t="shared" si="20"/>
        <v>12.591339607727337</v>
      </c>
      <c r="AK31" s="238">
        <f t="shared" si="5"/>
        <v>256908000</v>
      </c>
      <c r="AL31" s="238">
        <f t="shared" si="6"/>
        <v>3116160</v>
      </c>
      <c r="AM31" s="231">
        <f t="shared" si="21"/>
        <v>555379000</v>
      </c>
      <c r="AN31" s="158">
        <f t="shared" si="7"/>
        <v>555379000</v>
      </c>
      <c r="AO31" s="231">
        <f t="shared" si="22"/>
        <v>0</v>
      </c>
      <c r="AP31" s="231">
        <f t="shared" si="23"/>
        <v>69929000</v>
      </c>
      <c r="AR31" s="158">
        <f t="shared" si="24"/>
        <v>555379000</v>
      </c>
      <c r="AS31" s="158">
        <f t="shared" si="25"/>
        <v>0</v>
      </c>
      <c r="AW31" s="162"/>
      <c r="AZ31" s="162"/>
      <c r="BF31" s="162"/>
    </row>
    <row r="32" spans="2:58" s="287" customFormat="1" x14ac:dyDescent="0.25">
      <c r="B32" s="270">
        <v>22</v>
      </c>
      <c r="C32" s="271" t="str">
        <f>FORMULASI!C32</f>
        <v>Kambowa</v>
      </c>
      <c r="D32" s="271" t="str">
        <f>FORMULASI!D32</f>
        <v>Konde</v>
      </c>
      <c r="E32" s="272">
        <f>FORMULASI!E32</f>
        <v>485793000</v>
      </c>
      <c r="F32" s="271" t="str">
        <f>'7410 Kab. Buton Utara (2)'!D62</f>
        <v>Tertinggal</v>
      </c>
      <c r="G32" s="271">
        <f>'7410 Kab. Buton Utara'!E62</f>
        <v>5</v>
      </c>
      <c r="H32" s="273">
        <f>'7410 Kab. Buton Utara'!F62</f>
        <v>621</v>
      </c>
      <c r="I32" s="274">
        <f t="shared" si="8"/>
        <v>1.2984569062852842E-2</v>
      </c>
      <c r="J32" s="274">
        <f t="shared" si="9"/>
        <v>1.2984569062852844E-3</v>
      </c>
      <c r="K32" s="273">
        <f>'7410 Kab. Buton Utara'!G62</f>
        <v>127</v>
      </c>
      <c r="L32" s="274">
        <f t="shared" si="10"/>
        <v>1.6527850078084331E-2</v>
      </c>
      <c r="M32" s="274">
        <f t="shared" si="0"/>
        <v>8.2639250390421654E-3</v>
      </c>
      <c r="N32" s="275">
        <f>'7410 Kab. Buton Utara'!H62</f>
        <v>17.002756999999999</v>
      </c>
      <c r="O32" s="274">
        <f t="shared" si="1"/>
        <v>9.7542354494263486E-3</v>
      </c>
      <c r="P32" s="274">
        <f t="shared" si="2"/>
        <v>1.4631353174139523E-3</v>
      </c>
      <c r="Q32" s="275">
        <f>'7410 Kab. Buton Utara'!I62</f>
        <v>44.714925999999998</v>
      </c>
      <c r="R32" s="274">
        <f t="shared" si="3"/>
        <v>1.2354059658265859E-2</v>
      </c>
      <c r="S32" s="274">
        <f t="shared" si="4"/>
        <v>3.0885149145664648E-3</v>
      </c>
      <c r="T32" s="270">
        <f t="shared" si="11"/>
        <v>1.4114032177307867E-2</v>
      </c>
      <c r="U32" s="276">
        <f>FORMULASI!U32</f>
        <v>42754000</v>
      </c>
      <c r="V32" s="277">
        <f>FORMULASI!V32</f>
        <v>528547000</v>
      </c>
      <c r="W32" s="278">
        <f t="shared" si="12"/>
        <v>36000000</v>
      </c>
      <c r="X32" s="278">
        <f t="shared" si="13"/>
        <v>26700000</v>
      </c>
      <c r="Y32" s="279">
        <f t="shared" si="14"/>
        <v>194208000</v>
      </c>
      <c r="Z32" s="279">
        <f t="shared" si="15"/>
        <v>1387284</v>
      </c>
      <c r="AA32" s="279">
        <v>0</v>
      </c>
      <c r="AB32" s="279">
        <f t="shared" si="16"/>
        <v>3116160</v>
      </c>
      <c r="AC32" s="279">
        <f t="shared" si="17"/>
        <v>12600000</v>
      </c>
      <c r="AD32" s="279">
        <v>49200000</v>
      </c>
      <c r="AE32" s="280">
        <f t="shared" si="18"/>
        <v>52854700</v>
      </c>
      <c r="AF32" s="280">
        <v>14700000</v>
      </c>
      <c r="AG32" s="280">
        <v>92000000</v>
      </c>
      <c r="AH32" s="281">
        <f t="shared" si="19"/>
        <v>45780856</v>
      </c>
      <c r="AI32" s="282"/>
      <c r="AJ32" s="283">
        <f t="shared" si="20"/>
        <v>8.6616433354082041</v>
      </c>
      <c r="AK32" s="284">
        <f t="shared" si="5"/>
        <v>256908000</v>
      </c>
      <c r="AL32" s="284">
        <f t="shared" si="6"/>
        <v>3116160</v>
      </c>
      <c r="AM32" s="285">
        <f t="shared" si="21"/>
        <v>528547000</v>
      </c>
      <c r="AN32" s="286">
        <f t="shared" si="7"/>
        <v>528547000</v>
      </c>
      <c r="AO32" s="285">
        <f t="shared" si="22"/>
        <v>0</v>
      </c>
      <c r="AP32" s="285">
        <f t="shared" si="23"/>
        <v>45780000</v>
      </c>
      <c r="AR32" s="158">
        <f t="shared" si="24"/>
        <v>528547000</v>
      </c>
      <c r="AS32" s="158">
        <f t="shared" si="25"/>
        <v>0</v>
      </c>
      <c r="AW32" s="288"/>
      <c r="AZ32" s="288"/>
      <c r="BF32" s="288"/>
    </row>
    <row r="33" spans="2:58" s="69" customFormat="1" x14ac:dyDescent="0.25">
      <c r="B33" s="91">
        <v>23</v>
      </c>
      <c r="C33" s="74" t="str">
        <f>FORMULASI!C33</f>
        <v>Kambowa</v>
      </c>
      <c r="D33" s="74" t="str">
        <f>FORMULASI!D33</f>
        <v>Mata</v>
      </c>
      <c r="E33" s="75">
        <f>FORMULASI!E33</f>
        <v>485793000</v>
      </c>
      <c r="F33" s="74" t="str">
        <f>'7410 Kab. Buton Utara (2)'!D65</f>
        <v>Tertinggal</v>
      </c>
      <c r="G33" s="74">
        <f>'7410 Kab. Buton Utara'!E65</f>
        <v>4</v>
      </c>
      <c r="H33" s="112">
        <f>'7410 Kab. Buton Utara'!F65</f>
        <v>661</v>
      </c>
      <c r="I33" s="92">
        <f t="shared" si="8"/>
        <v>1.38209342198804E-2</v>
      </c>
      <c r="J33" s="92">
        <f t="shared" si="9"/>
        <v>1.38209342198804E-3</v>
      </c>
      <c r="K33" s="112">
        <f>'7410 Kab. Buton Utara'!G65</f>
        <v>72</v>
      </c>
      <c r="L33" s="92">
        <f t="shared" si="10"/>
        <v>9.3701197293076521E-3</v>
      </c>
      <c r="M33" s="92">
        <f t="shared" si="0"/>
        <v>4.6850598646538261E-3</v>
      </c>
      <c r="N33" s="93">
        <f>'7410 Kab. Buton Utara'!H65</f>
        <v>18.136274</v>
      </c>
      <c r="O33" s="92">
        <f t="shared" si="1"/>
        <v>1.0404517736230037E-2</v>
      </c>
      <c r="P33" s="92">
        <f t="shared" si="2"/>
        <v>1.5606776604345056E-3</v>
      </c>
      <c r="Q33" s="93">
        <f>'7410 Kab. Buton Utara'!I65</f>
        <v>36.064888000000003</v>
      </c>
      <c r="R33" s="92">
        <f t="shared" si="3"/>
        <v>9.9641846197101296E-3</v>
      </c>
      <c r="S33" s="92">
        <f t="shared" si="4"/>
        <v>2.4910461549275324E-3</v>
      </c>
      <c r="T33" s="91">
        <f t="shared" si="11"/>
        <v>1.0118877102003904E-2</v>
      </c>
      <c r="U33" s="149">
        <f>FORMULASI!U33</f>
        <v>51341000</v>
      </c>
      <c r="V33" s="94">
        <f>FORMULASI!V33</f>
        <v>537134000</v>
      </c>
      <c r="W33" s="124">
        <f t="shared" si="12"/>
        <v>36000000</v>
      </c>
      <c r="X33" s="124">
        <f t="shared" si="13"/>
        <v>26700000</v>
      </c>
      <c r="Y33" s="125">
        <f t="shared" si="14"/>
        <v>194208000</v>
      </c>
      <c r="Z33" s="125">
        <f t="shared" si="15"/>
        <v>1387284</v>
      </c>
      <c r="AA33" s="125">
        <v>0</v>
      </c>
      <c r="AB33" s="125">
        <f t="shared" si="16"/>
        <v>3116160</v>
      </c>
      <c r="AC33" s="125">
        <f t="shared" si="17"/>
        <v>12600000</v>
      </c>
      <c r="AD33" s="125">
        <v>49200000</v>
      </c>
      <c r="AE33" s="126">
        <f t="shared" si="18"/>
        <v>53713400</v>
      </c>
      <c r="AF33" s="126">
        <v>14700000</v>
      </c>
      <c r="AG33" s="126">
        <v>92000000</v>
      </c>
      <c r="AH33" s="81">
        <f t="shared" si="19"/>
        <v>53509156</v>
      </c>
      <c r="AI33" s="233"/>
      <c r="AJ33" s="237">
        <f t="shared" si="20"/>
        <v>9.9619752240595449</v>
      </c>
      <c r="AK33" s="238">
        <f t="shared" si="5"/>
        <v>256908000</v>
      </c>
      <c r="AL33" s="238">
        <f t="shared" si="6"/>
        <v>3116160</v>
      </c>
      <c r="AM33" s="231">
        <f t="shared" si="21"/>
        <v>537134000</v>
      </c>
      <c r="AN33" s="158">
        <f t="shared" si="7"/>
        <v>537134000</v>
      </c>
      <c r="AO33" s="231">
        <f t="shared" si="22"/>
        <v>0</v>
      </c>
      <c r="AP33" s="231">
        <f t="shared" si="23"/>
        <v>53509000</v>
      </c>
      <c r="AR33" s="158">
        <f t="shared" si="24"/>
        <v>537134000</v>
      </c>
      <c r="AS33" s="158">
        <f t="shared" si="25"/>
        <v>0</v>
      </c>
      <c r="AW33" s="162"/>
      <c r="AZ33" s="162"/>
      <c r="BF33" s="162"/>
    </row>
    <row r="34" spans="2:58" s="287" customFormat="1" x14ac:dyDescent="0.25">
      <c r="B34" s="270">
        <v>24</v>
      </c>
      <c r="C34" s="271" t="str">
        <f>FORMULASI!C34</f>
        <v>Kambowa</v>
      </c>
      <c r="D34" s="271" t="str">
        <f>FORMULASI!D34</f>
        <v>Bubu Barat</v>
      </c>
      <c r="E34" s="272">
        <f>FORMULASI!E34</f>
        <v>485793000</v>
      </c>
      <c r="F34" s="271" t="str">
        <f>'7410 Kab. Buton Utara (2)'!D9</f>
        <v>Tertinggal</v>
      </c>
      <c r="G34" s="271">
        <f>'7410 Kab. Buton Utara'!E9</f>
        <v>4</v>
      </c>
      <c r="H34" s="273">
        <f>'7410 Kab. Buton Utara'!F9</f>
        <v>955</v>
      </c>
      <c r="I34" s="274">
        <f t="shared" si="8"/>
        <v>1.9968218124032953E-2</v>
      </c>
      <c r="J34" s="274">
        <f t="shared" si="9"/>
        <v>1.9968218124032954E-3</v>
      </c>
      <c r="K34" s="273">
        <f>'7410 Kab. Buton Utara'!G9</f>
        <v>82</v>
      </c>
      <c r="L34" s="274">
        <f t="shared" si="10"/>
        <v>1.0671525247267048E-2</v>
      </c>
      <c r="M34" s="274">
        <f t="shared" si="0"/>
        <v>5.3357626236335241E-3</v>
      </c>
      <c r="N34" s="275">
        <f>'7410 Kab. Buton Utara'!H9</f>
        <v>43.266348999999998</v>
      </c>
      <c r="O34" s="274">
        <f t="shared" si="1"/>
        <v>2.482127781882975E-2</v>
      </c>
      <c r="P34" s="274">
        <f t="shared" si="2"/>
        <v>3.7231916728244622E-3</v>
      </c>
      <c r="Q34" s="275">
        <f>'7410 Kab. Buton Utara'!I9</f>
        <v>41.039921</v>
      </c>
      <c r="R34" s="274">
        <f t="shared" si="3"/>
        <v>1.1338711203603868E-2</v>
      </c>
      <c r="S34" s="274">
        <f t="shared" si="4"/>
        <v>2.8346778009009669E-3</v>
      </c>
      <c r="T34" s="270">
        <f t="shared" si="11"/>
        <v>1.3890453909762249E-2</v>
      </c>
      <c r="U34" s="276">
        <f>FORMULASI!U34</f>
        <v>40057000</v>
      </c>
      <c r="V34" s="277">
        <f>FORMULASI!V34</f>
        <v>525850000</v>
      </c>
      <c r="W34" s="278">
        <f t="shared" si="12"/>
        <v>36000000</v>
      </c>
      <c r="X34" s="278">
        <f t="shared" si="13"/>
        <v>26700000</v>
      </c>
      <c r="Y34" s="279">
        <f t="shared" si="14"/>
        <v>194208000</v>
      </c>
      <c r="Z34" s="279">
        <f t="shared" si="15"/>
        <v>1387284</v>
      </c>
      <c r="AA34" s="279">
        <v>0</v>
      </c>
      <c r="AB34" s="279">
        <f t="shared" si="16"/>
        <v>3116160</v>
      </c>
      <c r="AC34" s="279">
        <f t="shared" si="17"/>
        <v>12600000</v>
      </c>
      <c r="AD34" s="279">
        <v>49200000</v>
      </c>
      <c r="AE34" s="280">
        <f t="shared" si="18"/>
        <v>52585000</v>
      </c>
      <c r="AF34" s="280">
        <v>14700000</v>
      </c>
      <c r="AG34" s="280">
        <v>92000000</v>
      </c>
      <c r="AH34" s="281">
        <f t="shared" si="19"/>
        <v>43353556</v>
      </c>
      <c r="AI34" s="282"/>
      <c r="AJ34" s="283">
        <f t="shared" si="20"/>
        <v>8.2444719977179801</v>
      </c>
      <c r="AK34" s="284">
        <f t="shared" si="5"/>
        <v>256908000</v>
      </c>
      <c r="AL34" s="284">
        <f t="shared" si="6"/>
        <v>3116160</v>
      </c>
      <c r="AM34" s="285">
        <f t="shared" si="21"/>
        <v>525850000</v>
      </c>
      <c r="AN34" s="286">
        <f t="shared" si="7"/>
        <v>525850000</v>
      </c>
      <c r="AO34" s="285">
        <f t="shared" si="22"/>
        <v>0</v>
      </c>
      <c r="AP34" s="285">
        <f t="shared" si="23"/>
        <v>43353000</v>
      </c>
      <c r="AR34" s="158">
        <f t="shared" si="24"/>
        <v>525850000</v>
      </c>
      <c r="AS34" s="158">
        <f t="shared" si="25"/>
        <v>0</v>
      </c>
      <c r="AW34" s="288"/>
      <c r="AZ34" s="288"/>
      <c r="BF34" s="288"/>
    </row>
    <row r="35" spans="2:58" s="69" customFormat="1" x14ac:dyDescent="0.25">
      <c r="B35" s="91">
        <v>25</v>
      </c>
      <c r="C35" s="74" t="str">
        <f>FORMULASI!C35</f>
        <v>Kambowa</v>
      </c>
      <c r="D35" s="74" t="str">
        <f>FORMULASI!D35</f>
        <v>Bente</v>
      </c>
      <c r="E35" s="75">
        <f>FORMULASI!E35</f>
        <v>485793000</v>
      </c>
      <c r="F35" s="74" t="str">
        <f>'7410 Kab. Buton Utara (2)'!D11</f>
        <v>Tertinggal</v>
      </c>
      <c r="G35" s="74">
        <f>'7410 Kab. Buton Utara'!E11</f>
        <v>6</v>
      </c>
      <c r="H35" s="112">
        <f>'7410 Kab. Buton Utara'!F11</f>
        <v>1034</v>
      </c>
      <c r="I35" s="92">
        <f t="shared" si="8"/>
        <v>2.162003930916238E-2</v>
      </c>
      <c r="J35" s="92">
        <f t="shared" si="9"/>
        <v>2.1620039309162382E-3</v>
      </c>
      <c r="K35" s="112">
        <f>'7410 Kab. Buton Utara'!G11</f>
        <v>155</v>
      </c>
      <c r="L35" s="92">
        <f t="shared" si="10"/>
        <v>2.017178552837064E-2</v>
      </c>
      <c r="M35" s="92">
        <f t="shared" si="0"/>
        <v>1.008589276418532E-2</v>
      </c>
      <c r="N35" s="93">
        <f>'7410 Kab. Buton Utara'!H11</f>
        <v>0.95215399999999994</v>
      </c>
      <c r="O35" s="92">
        <f t="shared" si="1"/>
        <v>5.4623696028315266E-4</v>
      </c>
      <c r="P35" s="92">
        <f t="shared" si="2"/>
        <v>8.193554404247289E-5</v>
      </c>
      <c r="Q35" s="93">
        <f>'7410 Kab. Buton Utara'!I11</f>
        <v>45.555869999999999</v>
      </c>
      <c r="R35" s="92">
        <f t="shared" si="3"/>
        <v>1.2586399802254037E-2</v>
      </c>
      <c r="S35" s="92">
        <f t="shared" si="4"/>
        <v>3.1465999505635093E-3</v>
      </c>
      <c r="T35" s="91">
        <f t="shared" si="11"/>
        <v>1.547643218970754E-2</v>
      </c>
      <c r="U35" s="149">
        <f>FORMULASI!U35</f>
        <v>36734000</v>
      </c>
      <c r="V35" s="94">
        <f>FORMULASI!V35</f>
        <v>522527000</v>
      </c>
      <c r="W35" s="124">
        <f t="shared" si="12"/>
        <v>36000000</v>
      </c>
      <c r="X35" s="124">
        <f t="shared" si="13"/>
        <v>26700000</v>
      </c>
      <c r="Y35" s="125">
        <f t="shared" si="14"/>
        <v>194208000</v>
      </c>
      <c r="Z35" s="125">
        <f t="shared" si="15"/>
        <v>1387284</v>
      </c>
      <c r="AA35" s="125">
        <v>0</v>
      </c>
      <c r="AB35" s="125">
        <f t="shared" si="16"/>
        <v>3116160</v>
      </c>
      <c r="AC35" s="125">
        <f t="shared" si="17"/>
        <v>12600000</v>
      </c>
      <c r="AD35" s="125">
        <v>49200000</v>
      </c>
      <c r="AE35" s="126">
        <f t="shared" si="18"/>
        <v>52252700</v>
      </c>
      <c r="AF35" s="126">
        <v>14700000</v>
      </c>
      <c r="AG35" s="126">
        <v>92000000</v>
      </c>
      <c r="AH35" s="81">
        <f t="shared" si="19"/>
        <v>40362856</v>
      </c>
      <c r="AI35" s="233"/>
      <c r="AJ35" s="237">
        <f t="shared" si="20"/>
        <v>7.7245493534305405</v>
      </c>
      <c r="AK35" s="238">
        <f t="shared" si="5"/>
        <v>256908000</v>
      </c>
      <c r="AL35" s="238">
        <f t="shared" si="6"/>
        <v>3116160</v>
      </c>
      <c r="AM35" s="231">
        <f t="shared" si="21"/>
        <v>522527000</v>
      </c>
      <c r="AN35" s="158">
        <f t="shared" si="7"/>
        <v>522527000</v>
      </c>
      <c r="AO35" s="231">
        <f t="shared" si="22"/>
        <v>0</v>
      </c>
      <c r="AP35" s="231">
        <f t="shared" si="23"/>
        <v>40362000</v>
      </c>
      <c r="AR35" s="158">
        <f t="shared" si="24"/>
        <v>522527000</v>
      </c>
      <c r="AS35" s="158">
        <f t="shared" si="25"/>
        <v>0</v>
      </c>
      <c r="AW35" s="162"/>
      <c r="AZ35" s="162"/>
      <c r="BF35" s="162"/>
    </row>
    <row r="36" spans="2:58" s="287" customFormat="1" x14ac:dyDescent="0.25">
      <c r="B36" s="270">
        <v>26</v>
      </c>
      <c r="C36" s="271" t="str">
        <f>FORMULASI!C36</f>
        <v>Kambowa</v>
      </c>
      <c r="D36" s="271" t="str">
        <f>FORMULASI!D36</f>
        <v>Baluara</v>
      </c>
      <c r="E36" s="272">
        <f>FORMULASI!E36</f>
        <v>485793000</v>
      </c>
      <c r="F36" s="271" t="str">
        <f>'7410 Kab. Buton Utara (2)'!D14</f>
        <v>Tertinggal</v>
      </c>
      <c r="G36" s="271">
        <f>'7410 Kab. Buton Utara'!E14</f>
        <v>4</v>
      </c>
      <c r="H36" s="273">
        <f>'7410 Kab. Buton Utara'!F14</f>
        <v>1169</v>
      </c>
      <c r="I36" s="274">
        <f t="shared" si="8"/>
        <v>2.4442771714130389E-2</v>
      </c>
      <c r="J36" s="274">
        <f t="shared" si="9"/>
        <v>2.4442771714130391E-3</v>
      </c>
      <c r="K36" s="273">
        <f>'7410 Kab. Buton Utara'!G14</f>
        <v>81</v>
      </c>
      <c r="L36" s="274">
        <f t="shared" si="10"/>
        <v>1.0541384695471109E-2</v>
      </c>
      <c r="M36" s="274">
        <f t="shared" si="0"/>
        <v>5.2706923477355543E-3</v>
      </c>
      <c r="N36" s="275">
        <f>'7410 Kab. Buton Utara'!H14</f>
        <v>1.616592</v>
      </c>
      <c r="O36" s="274">
        <f t="shared" si="1"/>
        <v>9.274154181971218E-4</v>
      </c>
      <c r="P36" s="274">
        <f t="shared" si="2"/>
        <v>1.3911231272956825E-4</v>
      </c>
      <c r="Q36" s="275">
        <f>'7410 Kab. Buton Utara'!I14</f>
        <v>58.791933999999998</v>
      </c>
      <c r="R36" s="274">
        <f t="shared" si="3"/>
        <v>1.6243324657650757E-2</v>
      </c>
      <c r="S36" s="274">
        <f t="shared" si="4"/>
        <v>4.0608311644126892E-3</v>
      </c>
      <c r="T36" s="270">
        <f t="shared" si="11"/>
        <v>1.1914912996290852E-2</v>
      </c>
      <c r="U36" s="276">
        <f>FORMULASI!U36</f>
        <v>55084000</v>
      </c>
      <c r="V36" s="277">
        <f>FORMULASI!V36</f>
        <v>540877000</v>
      </c>
      <c r="W36" s="278">
        <f t="shared" si="12"/>
        <v>36000000</v>
      </c>
      <c r="X36" s="278">
        <f t="shared" si="13"/>
        <v>26700000</v>
      </c>
      <c r="Y36" s="279">
        <f t="shared" si="14"/>
        <v>194208000</v>
      </c>
      <c r="Z36" s="279">
        <f t="shared" si="15"/>
        <v>1387284</v>
      </c>
      <c r="AA36" s="279">
        <v>0</v>
      </c>
      <c r="AB36" s="279">
        <f t="shared" si="16"/>
        <v>3116160</v>
      </c>
      <c r="AC36" s="279">
        <f t="shared" si="17"/>
        <v>12600000</v>
      </c>
      <c r="AD36" s="279">
        <v>49200000</v>
      </c>
      <c r="AE36" s="280">
        <f t="shared" si="18"/>
        <v>54087700</v>
      </c>
      <c r="AF36" s="280">
        <v>14700000</v>
      </c>
      <c r="AG36" s="280">
        <v>92000000</v>
      </c>
      <c r="AH36" s="281">
        <f t="shared" si="19"/>
        <v>56877856</v>
      </c>
      <c r="AI36" s="282"/>
      <c r="AJ36" s="283">
        <f t="shared" si="20"/>
        <v>10.515857764334589</v>
      </c>
      <c r="AK36" s="284">
        <f t="shared" si="5"/>
        <v>256908000</v>
      </c>
      <c r="AL36" s="284">
        <f t="shared" si="6"/>
        <v>3116160</v>
      </c>
      <c r="AM36" s="285">
        <f t="shared" si="21"/>
        <v>540877000</v>
      </c>
      <c r="AN36" s="286">
        <f t="shared" si="7"/>
        <v>540877000</v>
      </c>
      <c r="AO36" s="285">
        <f t="shared" si="22"/>
        <v>0</v>
      </c>
      <c r="AP36" s="285">
        <f t="shared" si="23"/>
        <v>56877000</v>
      </c>
      <c r="AR36" s="158">
        <f t="shared" si="24"/>
        <v>540877000</v>
      </c>
      <c r="AS36" s="158">
        <f t="shared" si="25"/>
        <v>0</v>
      </c>
      <c r="AW36" s="288"/>
      <c r="AZ36" s="288"/>
      <c r="BF36" s="288"/>
    </row>
    <row r="37" spans="2:58" s="69" customFormat="1" x14ac:dyDescent="0.25">
      <c r="B37" s="91">
        <v>27</v>
      </c>
      <c r="C37" s="74" t="str">
        <f>FORMULASI!C37</f>
        <v>Bonegunu</v>
      </c>
      <c r="D37" s="74" t="str">
        <f>FORMULASI!D37</f>
        <v>Gunung Sari</v>
      </c>
      <c r="E37" s="75">
        <f>FORMULASI!E37</f>
        <v>485793000</v>
      </c>
      <c r="F37" s="74" t="str">
        <f>'7410 Kab. Buton Utara (2)'!D16</f>
        <v>Berkembang</v>
      </c>
      <c r="G37" s="74">
        <f>'7410 Kab. Buton Utara'!E16</f>
        <v>5</v>
      </c>
      <c r="H37" s="112">
        <f>'7410 Kab. Buton Utara'!F16</f>
        <v>971</v>
      </c>
      <c r="I37" s="92">
        <f t="shared" si="8"/>
        <v>2.0302764186843975E-2</v>
      </c>
      <c r="J37" s="92">
        <f t="shared" si="9"/>
        <v>2.0302764186843976E-3</v>
      </c>
      <c r="K37" s="112">
        <f>'7410 Kab. Buton Utara'!G16</f>
        <v>123</v>
      </c>
      <c r="L37" s="92">
        <f t="shared" si="10"/>
        <v>1.6007287870900572E-2</v>
      </c>
      <c r="M37" s="92">
        <f t="shared" si="0"/>
        <v>8.0036439354502862E-3</v>
      </c>
      <c r="N37" s="93">
        <f>'7410 Kab. Buton Utara'!H16</f>
        <v>7.6512409999999997</v>
      </c>
      <c r="O37" s="92">
        <f t="shared" si="1"/>
        <v>4.389406153031788E-3</v>
      </c>
      <c r="P37" s="92">
        <f t="shared" si="2"/>
        <v>6.5841092295476817E-4</v>
      </c>
      <c r="Q37" s="93">
        <f>'7410 Kab. Buton Utara'!I16</f>
        <v>32.990375</v>
      </c>
      <c r="R37" s="92">
        <f t="shared" si="3"/>
        <v>9.1147430479603733E-3</v>
      </c>
      <c r="S37" s="92">
        <f t="shared" si="4"/>
        <v>2.2786857619900933E-3</v>
      </c>
      <c r="T37" s="91">
        <f t="shared" si="11"/>
        <v>1.2971017039079545E-2</v>
      </c>
      <c r="U37" s="149">
        <f>FORMULASI!U37</f>
        <v>47697000</v>
      </c>
      <c r="V37" s="94">
        <f>FORMULASI!V37</f>
        <v>533490000</v>
      </c>
      <c r="W37" s="124">
        <f t="shared" si="12"/>
        <v>36000000</v>
      </c>
      <c r="X37" s="124">
        <f t="shared" si="13"/>
        <v>26700000</v>
      </c>
      <c r="Y37" s="125">
        <f t="shared" si="14"/>
        <v>194208000</v>
      </c>
      <c r="Z37" s="125">
        <f t="shared" si="15"/>
        <v>1387284</v>
      </c>
      <c r="AA37" s="125">
        <v>0</v>
      </c>
      <c r="AB37" s="125">
        <f t="shared" si="16"/>
        <v>3116160</v>
      </c>
      <c r="AC37" s="125">
        <f t="shared" si="17"/>
        <v>12600000</v>
      </c>
      <c r="AD37" s="125">
        <v>49200000</v>
      </c>
      <c r="AE37" s="126">
        <f t="shared" si="18"/>
        <v>53349000</v>
      </c>
      <c r="AF37" s="126">
        <v>14700000</v>
      </c>
      <c r="AG37" s="126">
        <v>92000000</v>
      </c>
      <c r="AH37" s="81">
        <f t="shared" si="19"/>
        <v>50229556</v>
      </c>
      <c r="AI37" s="233"/>
      <c r="AJ37" s="237">
        <f t="shared" si="20"/>
        <v>9.4152760126712778</v>
      </c>
      <c r="AK37" s="238">
        <f t="shared" si="5"/>
        <v>256908000</v>
      </c>
      <c r="AL37" s="238">
        <f t="shared" si="6"/>
        <v>3116160</v>
      </c>
      <c r="AM37" s="231">
        <f t="shared" si="21"/>
        <v>533490000</v>
      </c>
      <c r="AN37" s="158">
        <f t="shared" si="7"/>
        <v>533490000</v>
      </c>
      <c r="AO37" s="231">
        <f t="shared" si="22"/>
        <v>0</v>
      </c>
      <c r="AP37" s="231">
        <f t="shared" si="23"/>
        <v>50229000</v>
      </c>
      <c r="AR37" s="158">
        <f t="shared" si="24"/>
        <v>533490000</v>
      </c>
      <c r="AS37" s="158">
        <f t="shared" si="25"/>
        <v>0</v>
      </c>
      <c r="AW37" s="162"/>
      <c r="AZ37" s="162"/>
      <c r="BF37" s="162"/>
    </row>
    <row r="38" spans="2:58" s="287" customFormat="1" x14ac:dyDescent="0.25">
      <c r="B38" s="270">
        <v>28</v>
      </c>
      <c r="C38" s="271" t="str">
        <f>FORMULASI!C38</f>
        <v>Bonegunu</v>
      </c>
      <c r="D38" s="271" t="str">
        <f>FORMULASI!D38</f>
        <v>Ronta</v>
      </c>
      <c r="E38" s="272">
        <f>FORMULASI!E38</f>
        <v>485793000</v>
      </c>
      <c r="F38" s="271" t="str">
        <f>'7410 Kab. Buton Utara (2)'!D25</f>
        <v>Tertinggal</v>
      </c>
      <c r="G38" s="271">
        <f>'7410 Kab. Buton Utara'!E25</f>
        <v>5</v>
      </c>
      <c r="H38" s="273">
        <f>'7410 Kab. Buton Utara'!F25</f>
        <v>496</v>
      </c>
      <c r="I38" s="274">
        <f t="shared" si="8"/>
        <v>1.0370927947141721E-2</v>
      </c>
      <c r="J38" s="274">
        <f t="shared" si="9"/>
        <v>1.0370927947141722E-3</v>
      </c>
      <c r="K38" s="273">
        <f>'7410 Kab. Buton Utara'!G25</f>
        <v>143</v>
      </c>
      <c r="L38" s="274">
        <f t="shared" si="10"/>
        <v>1.8610098906819365E-2</v>
      </c>
      <c r="M38" s="274">
        <f t="shared" si="0"/>
        <v>9.3050494534096823E-3</v>
      </c>
      <c r="N38" s="275">
        <f>'7410 Kab. Buton Utara'!H25</f>
        <v>54.578850000000003</v>
      </c>
      <c r="O38" s="274">
        <f t="shared" si="1"/>
        <v>3.1311095809869148E-2</v>
      </c>
      <c r="P38" s="274">
        <f t="shared" si="2"/>
        <v>4.6966643714803722E-3</v>
      </c>
      <c r="Q38" s="275">
        <f>'7410 Kab. Buton Utara'!I25</f>
        <v>64.750073</v>
      </c>
      <c r="R38" s="274">
        <f t="shared" si="3"/>
        <v>1.7889468602029432E-2</v>
      </c>
      <c r="S38" s="274">
        <f t="shared" si="4"/>
        <v>4.472367150507358E-3</v>
      </c>
      <c r="T38" s="270">
        <f t="shared" si="11"/>
        <v>1.9511173770111585E-2</v>
      </c>
      <c r="U38" s="276">
        <f>FORMULASI!U38</f>
        <v>30863000</v>
      </c>
      <c r="V38" s="277">
        <f>FORMULASI!V38</f>
        <v>516656000</v>
      </c>
      <c r="W38" s="278">
        <f t="shared" si="12"/>
        <v>36000000</v>
      </c>
      <c r="X38" s="278">
        <f t="shared" si="13"/>
        <v>26700000</v>
      </c>
      <c r="Y38" s="279">
        <f t="shared" si="14"/>
        <v>194208000</v>
      </c>
      <c r="Z38" s="279">
        <f t="shared" si="15"/>
        <v>1387284</v>
      </c>
      <c r="AA38" s="279">
        <v>0</v>
      </c>
      <c r="AB38" s="279">
        <f t="shared" si="16"/>
        <v>3116160</v>
      </c>
      <c r="AC38" s="279">
        <f t="shared" si="17"/>
        <v>12600000</v>
      </c>
      <c r="AD38" s="279">
        <v>49200000</v>
      </c>
      <c r="AE38" s="280">
        <f t="shared" si="18"/>
        <v>51665600</v>
      </c>
      <c r="AF38" s="280">
        <v>14700000</v>
      </c>
      <c r="AG38" s="280">
        <v>92000000</v>
      </c>
      <c r="AH38" s="281">
        <f t="shared" si="19"/>
        <v>35078956</v>
      </c>
      <c r="AI38" s="282"/>
      <c r="AJ38" s="283">
        <f t="shared" si="20"/>
        <v>6.789615527546375</v>
      </c>
      <c r="AK38" s="284">
        <f t="shared" si="5"/>
        <v>256908000</v>
      </c>
      <c r="AL38" s="284">
        <f t="shared" si="6"/>
        <v>3116160</v>
      </c>
      <c r="AM38" s="285">
        <f t="shared" si="21"/>
        <v>516656000</v>
      </c>
      <c r="AN38" s="286">
        <f t="shared" si="7"/>
        <v>516656000</v>
      </c>
      <c r="AO38" s="285">
        <f t="shared" si="22"/>
        <v>0</v>
      </c>
      <c r="AP38" s="285">
        <f t="shared" si="23"/>
        <v>35078000</v>
      </c>
      <c r="AR38" s="158">
        <f t="shared" si="24"/>
        <v>516656000</v>
      </c>
      <c r="AS38" s="158">
        <f t="shared" si="25"/>
        <v>0</v>
      </c>
      <c r="AW38" s="288"/>
      <c r="AZ38" s="288"/>
      <c r="BF38" s="288"/>
    </row>
    <row r="39" spans="2:58" s="69" customFormat="1" x14ac:dyDescent="0.25">
      <c r="B39" s="91">
        <v>29</v>
      </c>
      <c r="C39" s="74" t="str">
        <f>FORMULASI!C39</f>
        <v>Bonegunu</v>
      </c>
      <c r="D39" s="74" t="str">
        <f>FORMULASI!D39</f>
        <v>Waode Angkalo</v>
      </c>
      <c r="E39" s="75">
        <f>FORMULASI!E39</f>
        <v>485793000</v>
      </c>
      <c r="F39" s="74" t="str">
        <f>'7410 Kab. Buton Utara (2)'!D27</f>
        <v>Tertinggal</v>
      </c>
      <c r="G39" s="74">
        <f>'7410 Kab. Buton Utara'!E27</f>
        <v>6</v>
      </c>
      <c r="H39" s="112">
        <f>'7410 Kab. Buton Utara'!F27</f>
        <v>569</v>
      </c>
      <c r="I39" s="92">
        <f t="shared" si="8"/>
        <v>1.1897294358717015E-2</v>
      </c>
      <c r="J39" s="92">
        <f t="shared" si="9"/>
        <v>1.1897294358717016E-3</v>
      </c>
      <c r="K39" s="112">
        <f>'7410 Kab. Buton Utara'!G27</f>
        <v>222</v>
      </c>
      <c r="L39" s="92">
        <f t="shared" si="10"/>
        <v>2.8891202498698594E-2</v>
      </c>
      <c r="M39" s="92">
        <f t="shared" si="0"/>
        <v>1.4445601249349297E-2</v>
      </c>
      <c r="N39" s="93">
        <f>'7410 Kab. Buton Utara'!H27</f>
        <v>3.3039299999999998</v>
      </c>
      <c r="O39" s="92">
        <f t="shared" si="1"/>
        <v>1.8954167920192705E-3</v>
      </c>
      <c r="P39" s="92">
        <f t="shared" si="2"/>
        <v>2.8431251880289057E-4</v>
      </c>
      <c r="Q39" s="93">
        <f>'7410 Kab. Buton Utara'!I27</f>
        <v>35.253539000000004</v>
      </c>
      <c r="R39" s="92">
        <f t="shared" si="3"/>
        <v>9.7400211278668384E-3</v>
      </c>
      <c r="S39" s="92">
        <f t="shared" si="4"/>
        <v>2.4350052819667096E-3</v>
      </c>
      <c r="T39" s="91">
        <f t="shared" si="11"/>
        <v>1.83546484859906E-2</v>
      </c>
      <c r="U39" s="149">
        <f>FORMULASI!U39</f>
        <v>37814000</v>
      </c>
      <c r="V39" s="94">
        <f>FORMULASI!V39</f>
        <v>523607000</v>
      </c>
      <c r="W39" s="124">
        <f t="shared" si="12"/>
        <v>36000000</v>
      </c>
      <c r="X39" s="124">
        <f t="shared" si="13"/>
        <v>26700000</v>
      </c>
      <c r="Y39" s="125">
        <f t="shared" si="14"/>
        <v>194208000</v>
      </c>
      <c r="Z39" s="125">
        <f t="shared" si="15"/>
        <v>1387284</v>
      </c>
      <c r="AA39" s="125">
        <v>0</v>
      </c>
      <c r="AB39" s="125">
        <f t="shared" si="16"/>
        <v>3116160</v>
      </c>
      <c r="AC39" s="125">
        <f t="shared" si="17"/>
        <v>12600000</v>
      </c>
      <c r="AD39" s="125">
        <v>49200000</v>
      </c>
      <c r="AE39" s="126">
        <f t="shared" si="18"/>
        <v>52360700</v>
      </c>
      <c r="AF39" s="126">
        <v>14700000</v>
      </c>
      <c r="AG39" s="126">
        <v>92000000</v>
      </c>
      <c r="AH39" s="81">
        <f t="shared" si="19"/>
        <v>41334856</v>
      </c>
      <c r="AI39" s="233"/>
      <c r="AJ39" s="237">
        <f t="shared" si="20"/>
        <v>7.894251986699949</v>
      </c>
      <c r="AK39" s="238">
        <f t="shared" si="5"/>
        <v>256908000</v>
      </c>
      <c r="AL39" s="238">
        <f t="shared" si="6"/>
        <v>3116160</v>
      </c>
      <c r="AM39" s="231">
        <f t="shared" si="21"/>
        <v>523607000</v>
      </c>
      <c r="AN39" s="158">
        <f t="shared" si="7"/>
        <v>523607000</v>
      </c>
      <c r="AO39" s="231">
        <f t="shared" si="22"/>
        <v>0</v>
      </c>
      <c r="AP39" s="231">
        <f t="shared" si="23"/>
        <v>41334000</v>
      </c>
      <c r="AR39" s="158">
        <f t="shared" si="24"/>
        <v>523607000</v>
      </c>
      <c r="AS39" s="158">
        <f t="shared" si="25"/>
        <v>0</v>
      </c>
      <c r="AW39" s="162"/>
      <c r="AZ39" s="162"/>
      <c r="BF39" s="162"/>
    </row>
    <row r="40" spans="2:58" s="287" customFormat="1" x14ac:dyDescent="0.25">
      <c r="B40" s="270">
        <v>30</v>
      </c>
      <c r="C40" s="271" t="str">
        <f>FORMULASI!C40</f>
        <v>Bonegunu</v>
      </c>
      <c r="D40" s="271" t="str">
        <f>FORMULASI!D40</f>
        <v>Langere</v>
      </c>
      <c r="E40" s="272">
        <f>FORMULASI!E40</f>
        <v>485793000</v>
      </c>
      <c r="F40" s="271" t="str">
        <f>'7410 Kab. Buton Utara (2)'!D33</f>
        <v>Tertinggal</v>
      </c>
      <c r="G40" s="271">
        <f>'7410 Kab. Buton Utara'!E33</f>
        <v>5</v>
      </c>
      <c r="H40" s="273">
        <f>'7410 Kab. Buton Utara'!F33</f>
        <v>592</v>
      </c>
      <c r="I40" s="274">
        <f t="shared" si="8"/>
        <v>1.2378204324007862E-2</v>
      </c>
      <c r="J40" s="274">
        <f t="shared" si="9"/>
        <v>1.2378204324007863E-3</v>
      </c>
      <c r="K40" s="273">
        <f>'7410 Kab. Buton Utara'!G33</f>
        <v>111</v>
      </c>
      <c r="L40" s="274">
        <f t="shared" si="10"/>
        <v>1.4445601249349297E-2</v>
      </c>
      <c r="M40" s="274">
        <f t="shared" si="0"/>
        <v>7.2228006246746485E-3</v>
      </c>
      <c r="N40" s="275">
        <f>'7410 Kab. Buton Utara'!H33</f>
        <v>4.8976769999999998</v>
      </c>
      <c r="O40" s="274">
        <f t="shared" si="1"/>
        <v>2.8097263645678223E-3</v>
      </c>
      <c r="P40" s="274">
        <f t="shared" si="2"/>
        <v>4.2145895468517335E-4</v>
      </c>
      <c r="Q40" s="275">
        <f>'7410 Kab. Buton Utara'!I33</f>
        <v>32.513989000000002</v>
      </c>
      <c r="R40" s="274">
        <f t="shared" si="3"/>
        <v>8.9831247810675113E-3</v>
      </c>
      <c r="S40" s="274">
        <f t="shared" si="4"/>
        <v>2.2457811952668778E-3</v>
      </c>
      <c r="T40" s="270">
        <f t="shared" si="11"/>
        <v>1.1127861207027485E-2</v>
      </c>
      <c r="U40" s="276">
        <f>FORMULASI!U40</f>
        <v>110218000</v>
      </c>
      <c r="V40" s="277">
        <f>FORMULASI!V40</f>
        <v>596011000</v>
      </c>
      <c r="W40" s="278">
        <f t="shared" si="12"/>
        <v>36000000</v>
      </c>
      <c r="X40" s="278">
        <f t="shared" si="13"/>
        <v>26700000</v>
      </c>
      <c r="Y40" s="279">
        <f t="shared" si="14"/>
        <v>194208000</v>
      </c>
      <c r="Z40" s="279">
        <f t="shared" si="15"/>
        <v>1387284</v>
      </c>
      <c r="AA40" s="279">
        <v>0</v>
      </c>
      <c r="AB40" s="279">
        <f t="shared" si="16"/>
        <v>3116160</v>
      </c>
      <c r="AC40" s="279">
        <f t="shared" si="17"/>
        <v>12600000</v>
      </c>
      <c r="AD40" s="279">
        <v>49200000</v>
      </c>
      <c r="AE40" s="280">
        <f t="shared" si="18"/>
        <v>59601100</v>
      </c>
      <c r="AF40" s="280">
        <v>14700000</v>
      </c>
      <c r="AG40" s="280">
        <v>92000000</v>
      </c>
      <c r="AH40" s="281">
        <f t="shared" si="19"/>
        <v>106498456</v>
      </c>
      <c r="AI40" s="282"/>
      <c r="AJ40" s="283">
        <f t="shared" si="20"/>
        <v>17.868538667910492</v>
      </c>
      <c r="AK40" s="284">
        <f t="shared" si="5"/>
        <v>256908000</v>
      </c>
      <c r="AL40" s="284">
        <f t="shared" si="6"/>
        <v>3116160</v>
      </c>
      <c r="AM40" s="285">
        <f t="shared" si="21"/>
        <v>596011000</v>
      </c>
      <c r="AN40" s="286">
        <f t="shared" si="7"/>
        <v>596011000</v>
      </c>
      <c r="AO40" s="285">
        <f t="shared" si="22"/>
        <v>0</v>
      </c>
      <c r="AP40" s="285">
        <f t="shared" si="23"/>
        <v>106498000</v>
      </c>
      <c r="AR40" s="158">
        <f t="shared" si="24"/>
        <v>596011000</v>
      </c>
      <c r="AS40" s="158">
        <f t="shared" si="25"/>
        <v>0</v>
      </c>
      <c r="AW40" s="288"/>
      <c r="AZ40" s="288"/>
      <c r="BF40" s="288"/>
    </row>
    <row r="41" spans="2:58" s="69" customFormat="1" x14ac:dyDescent="0.25">
      <c r="B41" s="91">
        <v>31</v>
      </c>
      <c r="C41" s="74" t="str">
        <f>FORMULASI!C41</f>
        <v>Bonegunu</v>
      </c>
      <c r="D41" s="74" t="str">
        <f>FORMULASI!D41</f>
        <v>Koepisino</v>
      </c>
      <c r="E41" s="75">
        <f>FORMULASI!E41</f>
        <v>485793000</v>
      </c>
      <c r="F41" s="74" t="str">
        <f>'7410 Kab. Buton Utara (2)'!D36</f>
        <v>Tertinggal</v>
      </c>
      <c r="G41" s="74">
        <f>'7410 Kab. Buton Utara'!E36</f>
        <v>3</v>
      </c>
      <c r="H41" s="112">
        <f>'7410 Kab. Buton Utara'!F36</f>
        <v>927</v>
      </c>
      <c r="I41" s="92">
        <f t="shared" si="8"/>
        <v>1.9382762514113663E-2</v>
      </c>
      <c r="J41" s="92">
        <f t="shared" si="9"/>
        <v>1.9382762514113664E-3</v>
      </c>
      <c r="K41" s="112">
        <f>'7410 Kab. Buton Utara'!G36</f>
        <v>65</v>
      </c>
      <c r="L41" s="92">
        <f t="shared" si="10"/>
        <v>8.4591358667360748E-3</v>
      </c>
      <c r="M41" s="92">
        <f t="shared" si="0"/>
        <v>4.2295679333680374E-3</v>
      </c>
      <c r="N41" s="93">
        <f>'7410 Kab. Buton Utara'!H36</f>
        <v>32.588617999999997</v>
      </c>
      <c r="O41" s="92">
        <f t="shared" si="1"/>
        <v>1.8695618183769466E-2</v>
      </c>
      <c r="P41" s="92">
        <f t="shared" si="2"/>
        <v>2.8043427275654198E-3</v>
      </c>
      <c r="Q41" s="93">
        <f>'7410 Kab. Buton Utara'!I36</f>
        <v>24.736322000000001</v>
      </c>
      <c r="R41" s="92">
        <f t="shared" si="3"/>
        <v>6.8342726926144143E-3</v>
      </c>
      <c r="S41" s="92">
        <f t="shared" si="4"/>
        <v>1.7085681731536036E-3</v>
      </c>
      <c r="T41" s="91">
        <f t="shared" si="11"/>
        <v>1.0680755085498428E-2</v>
      </c>
      <c r="U41" s="149">
        <f>FORMULASI!U41</f>
        <v>119037000</v>
      </c>
      <c r="V41" s="94">
        <f>FORMULASI!V41</f>
        <v>604830000</v>
      </c>
      <c r="W41" s="124">
        <f t="shared" si="12"/>
        <v>36000000</v>
      </c>
      <c r="X41" s="124">
        <f t="shared" si="13"/>
        <v>26700000</v>
      </c>
      <c r="Y41" s="125">
        <f t="shared" si="14"/>
        <v>194208000</v>
      </c>
      <c r="Z41" s="125">
        <f t="shared" si="15"/>
        <v>1387284</v>
      </c>
      <c r="AA41" s="125">
        <v>0</v>
      </c>
      <c r="AB41" s="125">
        <f t="shared" si="16"/>
        <v>3116160</v>
      </c>
      <c r="AC41" s="125">
        <f t="shared" si="17"/>
        <v>12600000</v>
      </c>
      <c r="AD41" s="125">
        <v>49200000</v>
      </c>
      <c r="AE41" s="126">
        <f t="shared" si="18"/>
        <v>60483000</v>
      </c>
      <c r="AF41" s="126">
        <v>14700000</v>
      </c>
      <c r="AG41" s="126">
        <v>92000000</v>
      </c>
      <c r="AH41" s="81">
        <f t="shared" si="19"/>
        <v>114435556</v>
      </c>
      <c r="AI41" s="233"/>
      <c r="AJ41" s="237">
        <f t="shared" si="20"/>
        <v>18.920284377428366</v>
      </c>
      <c r="AK41" s="238">
        <f t="shared" si="5"/>
        <v>256908000</v>
      </c>
      <c r="AL41" s="238">
        <f t="shared" si="6"/>
        <v>3116160</v>
      </c>
      <c r="AM41" s="231">
        <f t="shared" si="21"/>
        <v>604830000</v>
      </c>
      <c r="AN41" s="158">
        <f t="shared" si="7"/>
        <v>604830000</v>
      </c>
      <c r="AO41" s="231">
        <f t="shared" si="22"/>
        <v>0</v>
      </c>
      <c r="AP41" s="231">
        <f t="shared" si="23"/>
        <v>114435000</v>
      </c>
      <c r="AR41" s="158">
        <f t="shared" si="24"/>
        <v>604830000</v>
      </c>
      <c r="AS41" s="158">
        <f t="shared" si="25"/>
        <v>0</v>
      </c>
      <c r="AW41" s="162"/>
      <c r="AZ41" s="162"/>
      <c r="BF41" s="162"/>
    </row>
    <row r="42" spans="2:58" s="287" customFormat="1" x14ac:dyDescent="0.25">
      <c r="B42" s="270">
        <v>32</v>
      </c>
      <c r="C42" s="271" t="str">
        <f>FORMULASI!C42</f>
        <v>Bonegunu</v>
      </c>
      <c r="D42" s="271" t="str">
        <f>FORMULASI!D42</f>
        <v>Waode Kalowo</v>
      </c>
      <c r="E42" s="272">
        <f>FORMULASI!E42</f>
        <v>485793000</v>
      </c>
      <c r="F42" s="271" t="str">
        <f>'7410 Kab. Buton Utara (2)'!D37</f>
        <v>Tertinggal</v>
      </c>
      <c r="G42" s="271">
        <f>'7410 Kab. Buton Utara'!E37</f>
        <v>4</v>
      </c>
      <c r="H42" s="273">
        <f>'7410 Kab. Buton Utara'!F37</f>
        <v>741</v>
      </c>
      <c r="I42" s="274">
        <f t="shared" si="8"/>
        <v>1.5493664533935516E-2</v>
      </c>
      <c r="J42" s="274">
        <f t="shared" si="9"/>
        <v>1.5493664533935518E-3</v>
      </c>
      <c r="K42" s="273">
        <f>'7410 Kab. Buton Utara'!G37</f>
        <v>88</v>
      </c>
      <c r="L42" s="274">
        <f t="shared" si="10"/>
        <v>1.1452368558042686E-2</v>
      </c>
      <c r="M42" s="274">
        <f t="shared" si="0"/>
        <v>5.726184279021343E-3</v>
      </c>
      <c r="N42" s="275">
        <f>'7410 Kab. Buton Utara'!H37</f>
        <v>4.2722449999999998</v>
      </c>
      <c r="O42" s="274">
        <f t="shared" si="1"/>
        <v>2.4509250839516482E-3</v>
      </c>
      <c r="P42" s="274">
        <f t="shared" si="2"/>
        <v>3.6763876259274724E-4</v>
      </c>
      <c r="Q42" s="275">
        <f>'7410 Kab. Buton Utara'!I37</f>
        <v>49.819508999999996</v>
      </c>
      <c r="R42" s="274">
        <f t="shared" si="3"/>
        <v>1.3764378953271955E-2</v>
      </c>
      <c r="S42" s="274">
        <f t="shared" si="4"/>
        <v>3.4410947383179888E-3</v>
      </c>
      <c r="T42" s="270">
        <f t="shared" si="11"/>
        <v>1.1084284233325631E-2</v>
      </c>
      <c r="U42" s="276">
        <f>FORMULASI!U42</f>
        <v>85320000</v>
      </c>
      <c r="V42" s="277">
        <f>FORMULASI!V42</f>
        <v>571113000</v>
      </c>
      <c r="W42" s="278">
        <f t="shared" si="12"/>
        <v>36000000</v>
      </c>
      <c r="X42" s="278">
        <f t="shared" si="13"/>
        <v>26700000</v>
      </c>
      <c r="Y42" s="279">
        <f t="shared" si="14"/>
        <v>194208000</v>
      </c>
      <c r="Z42" s="279">
        <f t="shared" si="15"/>
        <v>1387284</v>
      </c>
      <c r="AA42" s="279">
        <v>0</v>
      </c>
      <c r="AB42" s="279">
        <f t="shared" si="16"/>
        <v>3116160</v>
      </c>
      <c r="AC42" s="279">
        <f t="shared" si="17"/>
        <v>12600000</v>
      </c>
      <c r="AD42" s="279">
        <v>49200000</v>
      </c>
      <c r="AE42" s="280">
        <f t="shared" si="18"/>
        <v>57111300</v>
      </c>
      <c r="AF42" s="280">
        <v>14700000</v>
      </c>
      <c r="AG42" s="280">
        <v>92000000</v>
      </c>
      <c r="AH42" s="281">
        <f t="shared" si="19"/>
        <v>84090256</v>
      </c>
      <c r="AI42" s="282"/>
      <c r="AJ42" s="283">
        <f t="shared" si="20"/>
        <v>14.723926088182198</v>
      </c>
      <c r="AK42" s="284">
        <f t="shared" si="5"/>
        <v>256908000</v>
      </c>
      <c r="AL42" s="284">
        <f t="shared" si="6"/>
        <v>3116160</v>
      </c>
      <c r="AM42" s="285">
        <f t="shared" si="21"/>
        <v>571113000</v>
      </c>
      <c r="AN42" s="286">
        <f t="shared" si="7"/>
        <v>571113000</v>
      </c>
      <c r="AO42" s="285">
        <f t="shared" si="22"/>
        <v>0</v>
      </c>
      <c r="AP42" s="285">
        <f t="shared" si="23"/>
        <v>84090000</v>
      </c>
      <c r="AR42" s="158">
        <f t="shared" si="24"/>
        <v>571113000</v>
      </c>
      <c r="AS42" s="158">
        <f t="shared" si="25"/>
        <v>0</v>
      </c>
      <c r="AW42" s="288"/>
      <c r="AZ42" s="288"/>
      <c r="BF42" s="288"/>
    </row>
    <row r="43" spans="2:58" s="69" customFormat="1" x14ac:dyDescent="0.25">
      <c r="B43" s="91">
        <v>33</v>
      </c>
      <c r="C43" s="74" t="str">
        <f>FORMULASI!C43</f>
        <v>Bonegunu</v>
      </c>
      <c r="D43" s="74" t="str">
        <f>FORMULASI!D43</f>
        <v>Laano Ipi</v>
      </c>
      <c r="E43" s="75">
        <f>FORMULASI!E43</f>
        <v>485793000</v>
      </c>
      <c r="F43" s="74" t="str">
        <f>'7410 Kab. Buton Utara (2)'!D45</f>
        <v>Tertinggal</v>
      </c>
      <c r="G43" s="74">
        <f>'7410 Kab. Buton Utara'!E45</f>
        <v>5</v>
      </c>
      <c r="H43" s="112">
        <f>'7410 Kab. Buton Utara'!F45</f>
        <v>588</v>
      </c>
      <c r="I43" s="92">
        <f t="shared" si="8"/>
        <v>1.2294567808305106E-2</v>
      </c>
      <c r="J43" s="92">
        <f t="shared" si="9"/>
        <v>1.2294567808305108E-3</v>
      </c>
      <c r="K43" s="112">
        <f>'7410 Kab. Buton Utara'!G45</f>
        <v>150</v>
      </c>
      <c r="L43" s="92">
        <f t="shared" si="10"/>
        <v>1.9521082769390942E-2</v>
      </c>
      <c r="M43" s="92">
        <f t="shared" si="0"/>
        <v>9.760541384695471E-3</v>
      </c>
      <c r="N43" s="93">
        <f>'7410 Kab. Buton Utara'!H45</f>
        <v>48.027121000000001</v>
      </c>
      <c r="O43" s="92">
        <f t="shared" si="1"/>
        <v>2.7552463767616549E-2</v>
      </c>
      <c r="P43" s="92">
        <f t="shared" si="2"/>
        <v>4.1328695651424822E-3</v>
      </c>
      <c r="Q43" s="93">
        <f>'7410 Kab. Buton Utara'!I45</f>
        <v>43.902354000000003</v>
      </c>
      <c r="R43" s="92">
        <f t="shared" si="3"/>
        <v>1.2129558269967993E-2</v>
      </c>
      <c r="S43" s="92">
        <f t="shared" si="4"/>
        <v>3.0323895674919982E-3</v>
      </c>
      <c r="T43" s="91">
        <f t="shared" si="11"/>
        <v>1.8155257298160463E-2</v>
      </c>
      <c r="U43" s="149">
        <f>FORMULASI!U43</f>
        <v>43900000</v>
      </c>
      <c r="V43" s="94">
        <f>FORMULASI!V43</f>
        <v>529693000</v>
      </c>
      <c r="W43" s="124">
        <f t="shared" si="12"/>
        <v>36000000</v>
      </c>
      <c r="X43" s="124">
        <f t="shared" si="13"/>
        <v>26700000</v>
      </c>
      <c r="Y43" s="125">
        <f t="shared" si="14"/>
        <v>194208000</v>
      </c>
      <c r="Z43" s="125">
        <f t="shared" si="15"/>
        <v>1387284</v>
      </c>
      <c r="AA43" s="125">
        <v>0</v>
      </c>
      <c r="AB43" s="125">
        <f t="shared" si="16"/>
        <v>3116160</v>
      </c>
      <c r="AC43" s="125">
        <f t="shared" si="17"/>
        <v>12600000</v>
      </c>
      <c r="AD43" s="125">
        <v>49200000</v>
      </c>
      <c r="AE43" s="126">
        <f t="shared" si="18"/>
        <v>52969300</v>
      </c>
      <c r="AF43" s="126">
        <v>14700000</v>
      </c>
      <c r="AG43" s="126">
        <v>92000000</v>
      </c>
      <c r="AH43" s="81">
        <f t="shared" si="19"/>
        <v>46812256</v>
      </c>
      <c r="AI43" s="233"/>
      <c r="AJ43" s="237">
        <f t="shared" si="20"/>
        <v>8.8376202819368945</v>
      </c>
      <c r="AK43" s="238">
        <f t="shared" ref="AK43:AK74" si="28">W43+X43+Y43</f>
        <v>256908000</v>
      </c>
      <c r="AL43" s="238">
        <f t="shared" ref="AL43:AL74" si="29">AA43+AB43</f>
        <v>3116160</v>
      </c>
      <c r="AM43" s="231">
        <f t="shared" si="21"/>
        <v>529693000</v>
      </c>
      <c r="AN43" s="158">
        <f t="shared" ref="AN43:AN74" si="30">V43</f>
        <v>529693000</v>
      </c>
      <c r="AO43" s="231">
        <f t="shared" si="22"/>
        <v>0</v>
      </c>
      <c r="AP43" s="231">
        <f t="shared" si="23"/>
        <v>46812000</v>
      </c>
      <c r="AR43" s="158">
        <f t="shared" si="24"/>
        <v>529693000</v>
      </c>
      <c r="AS43" s="158">
        <f t="shared" si="25"/>
        <v>0</v>
      </c>
      <c r="AW43" s="162"/>
      <c r="AZ43" s="162"/>
      <c r="BF43" s="162"/>
    </row>
    <row r="44" spans="2:58" s="287" customFormat="1" x14ac:dyDescent="0.25">
      <c r="B44" s="270">
        <v>34</v>
      </c>
      <c r="C44" s="271" t="str">
        <f>FORMULASI!C44</f>
        <v>Bonegunu</v>
      </c>
      <c r="D44" s="271" t="str">
        <f>FORMULASI!D44</f>
        <v>Eensumala</v>
      </c>
      <c r="E44" s="272">
        <f>FORMULASI!E44</f>
        <v>485793000</v>
      </c>
      <c r="F44" s="271" t="str">
        <f>'7410 Kab. Buton Utara (2)'!D51</f>
        <v>Tertinggal</v>
      </c>
      <c r="G44" s="271">
        <f>'7410 Kab. Buton Utara'!E51</f>
        <v>4</v>
      </c>
      <c r="H44" s="273">
        <f>'7410 Kab. Buton Utara'!F51</f>
        <v>665</v>
      </c>
      <c r="I44" s="274">
        <f t="shared" si="8"/>
        <v>1.3904570735583155E-2</v>
      </c>
      <c r="J44" s="274">
        <f t="shared" si="9"/>
        <v>1.3904570735583156E-3</v>
      </c>
      <c r="K44" s="273">
        <f>'7410 Kab. Buton Utara'!G51</f>
        <v>75</v>
      </c>
      <c r="L44" s="274">
        <f t="shared" si="10"/>
        <v>9.760541384695471E-3</v>
      </c>
      <c r="M44" s="274">
        <f t="shared" si="0"/>
        <v>4.8802706923477355E-3</v>
      </c>
      <c r="N44" s="275">
        <f>'7410 Kab. Buton Utara'!H51</f>
        <v>8.3201719999999995</v>
      </c>
      <c r="O44" s="274">
        <f t="shared" si="1"/>
        <v>4.7731621799761365E-3</v>
      </c>
      <c r="P44" s="274">
        <f t="shared" si="2"/>
        <v>7.1597432699642047E-4</v>
      </c>
      <c r="Q44" s="275">
        <f>'7410 Kab. Buton Utara'!I51</f>
        <v>48.097518999999998</v>
      </c>
      <c r="R44" s="274">
        <f t="shared" si="3"/>
        <v>1.3288619087518464E-2</v>
      </c>
      <c r="S44" s="274">
        <f t="shared" si="4"/>
        <v>3.3221547718796161E-3</v>
      </c>
      <c r="T44" s="270">
        <f t="shared" si="11"/>
        <v>1.0308856864782088E-2</v>
      </c>
      <c r="U44" s="276">
        <f>FORMULASI!U44</f>
        <v>37594000</v>
      </c>
      <c r="V44" s="277">
        <f>FORMULASI!V44</f>
        <v>523387000</v>
      </c>
      <c r="W44" s="278">
        <f t="shared" si="12"/>
        <v>36000000</v>
      </c>
      <c r="X44" s="278">
        <f t="shared" si="13"/>
        <v>26700000</v>
      </c>
      <c r="Y44" s="279">
        <f t="shared" si="14"/>
        <v>194208000</v>
      </c>
      <c r="Z44" s="279">
        <f t="shared" si="15"/>
        <v>1387284</v>
      </c>
      <c r="AA44" s="279">
        <v>0</v>
      </c>
      <c r="AB44" s="279">
        <f t="shared" si="16"/>
        <v>3116160</v>
      </c>
      <c r="AC44" s="279">
        <f t="shared" si="17"/>
        <v>12600000</v>
      </c>
      <c r="AD44" s="279">
        <v>49200000</v>
      </c>
      <c r="AE44" s="280">
        <f t="shared" si="18"/>
        <v>52338700</v>
      </c>
      <c r="AF44" s="280">
        <v>14700000</v>
      </c>
      <c r="AG44" s="280">
        <v>92000000</v>
      </c>
      <c r="AH44" s="281">
        <f t="shared" si="19"/>
        <v>41136856</v>
      </c>
      <c r="AI44" s="282"/>
      <c r="AJ44" s="283">
        <f t="shared" si="20"/>
        <v>7.8597397336960988</v>
      </c>
      <c r="AK44" s="284">
        <f t="shared" si="28"/>
        <v>256908000</v>
      </c>
      <c r="AL44" s="284">
        <f t="shared" si="29"/>
        <v>3116160</v>
      </c>
      <c r="AM44" s="285">
        <f t="shared" si="21"/>
        <v>523387000</v>
      </c>
      <c r="AN44" s="286">
        <f t="shared" si="30"/>
        <v>523387000</v>
      </c>
      <c r="AO44" s="285">
        <f t="shared" si="22"/>
        <v>0</v>
      </c>
      <c r="AP44" s="285">
        <f t="shared" si="23"/>
        <v>41136000</v>
      </c>
      <c r="AR44" s="158">
        <f t="shared" si="24"/>
        <v>523387000</v>
      </c>
      <c r="AS44" s="158">
        <f t="shared" si="25"/>
        <v>0</v>
      </c>
      <c r="AW44" s="288"/>
      <c r="AZ44" s="288"/>
      <c r="BF44" s="288"/>
    </row>
    <row r="45" spans="2:58" s="69" customFormat="1" x14ac:dyDescent="0.25">
      <c r="B45" s="91">
        <v>35</v>
      </c>
      <c r="C45" s="74" t="str">
        <f>FORMULASI!C45</f>
        <v>Bonegunu</v>
      </c>
      <c r="D45" s="74" t="str">
        <f>FORMULASI!D45</f>
        <v>Tatombuli</v>
      </c>
      <c r="E45" s="75">
        <f>FORMULASI!E45</f>
        <v>485793000</v>
      </c>
      <c r="F45" s="74" t="str">
        <f>'7410 Kab. Buton Utara (2)'!D52</f>
        <v>Berkembang</v>
      </c>
      <c r="G45" s="74">
        <f>'7410 Kab. Buton Utara'!E52</f>
        <v>5</v>
      </c>
      <c r="H45" s="112">
        <f>'7410 Kab. Buton Utara'!F52</f>
        <v>752</v>
      </c>
      <c r="I45" s="92">
        <f t="shared" si="8"/>
        <v>1.5723664952118094E-2</v>
      </c>
      <c r="J45" s="92">
        <f t="shared" si="9"/>
        <v>1.5723664952118094E-3</v>
      </c>
      <c r="K45" s="112">
        <f>'7410 Kab. Buton Utara'!G52</f>
        <v>130</v>
      </c>
      <c r="L45" s="92">
        <f t="shared" si="10"/>
        <v>1.691827173347215E-2</v>
      </c>
      <c r="M45" s="92">
        <f t="shared" si="0"/>
        <v>8.4591358667360748E-3</v>
      </c>
      <c r="N45" s="93">
        <f>'7410 Kab. Buton Utara'!H52</f>
        <v>1.727284</v>
      </c>
      <c r="O45" s="92">
        <f t="shared" si="1"/>
        <v>9.9091781550644646E-4</v>
      </c>
      <c r="P45" s="92">
        <f t="shared" si="2"/>
        <v>1.4863767232596697E-4</v>
      </c>
      <c r="Q45" s="93">
        <f>'7410 Kab. Buton Utara'!I52</f>
        <v>54.308129000000001</v>
      </c>
      <c r="R45" s="92">
        <f t="shared" si="3"/>
        <v>1.5004516961401171E-2</v>
      </c>
      <c r="S45" s="92">
        <f t="shared" si="4"/>
        <v>3.7511292403502928E-3</v>
      </c>
      <c r="T45" s="91">
        <f t="shared" si="11"/>
        <v>1.3931269274624144E-2</v>
      </c>
      <c r="U45" s="149">
        <f>FORMULASI!U45</f>
        <v>54031000</v>
      </c>
      <c r="V45" s="94">
        <f>FORMULASI!V45</f>
        <v>539824000</v>
      </c>
      <c r="W45" s="124">
        <f t="shared" si="12"/>
        <v>36000000</v>
      </c>
      <c r="X45" s="124">
        <f t="shared" si="13"/>
        <v>26700000</v>
      </c>
      <c r="Y45" s="125">
        <f t="shared" si="14"/>
        <v>194208000</v>
      </c>
      <c r="Z45" s="125">
        <f t="shared" si="15"/>
        <v>1387284</v>
      </c>
      <c r="AA45" s="125">
        <v>0</v>
      </c>
      <c r="AB45" s="125">
        <f t="shared" si="16"/>
        <v>3116160</v>
      </c>
      <c r="AC45" s="125">
        <f t="shared" si="17"/>
        <v>12600000</v>
      </c>
      <c r="AD45" s="125">
        <v>49200000</v>
      </c>
      <c r="AE45" s="126">
        <f t="shared" si="18"/>
        <v>53982400</v>
      </c>
      <c r="AF45" s="126">
        <v>14700000</v>
      </c>
      <c r="AG45" s="126">
        <v>92000000</v>
      </c>
      <c r="AH45" s="81">
        <f t="shared" si="19"/>
        <v>55930156</v>
      </c>
      <c r="AI45" s="233"/>
      <c r="AJ45" s="237">
        <f t="shared" si="20"/>
        <v>10.360813153916833</v>
      </c>
      <c r="AK45" s="238">
        <f t="shared" si="28"/>
        <v>256908000</v>
      </c>
      <c r="AL45" s="238">
        <f t="shared" si="29"/>
        <v>3116160</v>
      </c>
      <c r="AM45" s="231">
        <f t="shared" si="21"/>
        <v>539824000</v>
      </c>
      <c r="AN45" s="158">
        <f t="shared" si="30"/>
        <v>539824000</v>
      </c>
      <c r="AO45" s="231">
        <f t="shared" si="22"/>
        <v>0</v>
      </c>
      <c r="AP45" s="231">
        <f t="shared" si="23"/>
        <v>55930000</v>
      </c>
      <c r="AR45" s="158">
        <f t="shared" si="24"/>
        <v>539824000</v>
      </c>
      <c r="AS45" s="158">
        <f t="shared" si="25"/>
        <v>0</v>
      </c>
      <c r="AW45" s="162"/>
      <c r="AZ45" s="162"/>
      <c r="BF45" s="162"/>
    </row>
    <row r="46" spans="2:58" s="287" customFormat="1" x14ac:dyDescent="0.25">
      <c r="B46" s="270">
        <v>36</v>
      </c>
      <c r="C46" s="271" t="str">
        <f>FORMULASI!C46</f>
        <v>Bonegunu</v>
      </c>
      <c r="D46" s="271" t="str">
        <f>FORMULASI!D46</f>
        <v>Rante Gola</v>
      </c>
      <c r="E46" s="272">
        <f>FORMULASI!E46</f>
        <v>485793000</v>
      </c>
      <c r="F46" s="271" t="str">
        <f>'7410 Kab. Buton Utara (2)'!D55</f>
        <v>Tertinggal</v>
      </c>
      <c r="G46" s="271">
        <f>'7410 Kab. Buton Utara'!E55</f>
        <v>5</v>
      </c>
      <c r="H46" s="273">
        <f>'7410 Kab. Buton Utara'!F55</f>
        <v>686</v>
      </c>
      <c r="I46" s="274">
        <f t="shared" si="8"/>
        <v>1.4343662443022624E-2</v>
      </c>
      <c r="J46" s="274">
        <f t="shared" si="9"/>
        <v>1.4343662443022625E-3</v>
      </c>
      <c r="K46" s="273">
        <f>'7410 Kab. Buton Utara'!G55</f>
        <v>113</v>
      </c>
      <c r="L46" s="274">
        <f t="shared" si="10"/>
        <v>1.4705882352941176E-2</v>
      </c>
      <c r="M46" s="274">
        <f t="shared" si="0"/>
        <v>7.3529411764705881E-3</v>
      </c>
      <c r="N46" s="275">
        <f>'7410 Kab. Buton Utara'!H55</f>
        <v>1.585844</v>
      </c>
      <c r="O46" s="274">
        <f t="shared" si="1"/>
        <v>9.0977573590330556E-4</v>
      </c>
      <c r="P46" s="274">
        <f t="shared" si="2"/>
        <v>1.3646636038549582E-4</v>
      </c>
      <c r="Q46" s="275">
        <f>'7410 Kab. Buton Utara'!I55</f>
        <v>45.360872999999998</v>
      </c>
      <c r="R46" s="274">
        <f t="shared" si="3"/>
        <v>1.2532525072120684E-2</v>
      </c>
      <c r="S46" s="274">
        <f t="shared" si="4"/>
        <v>3.1331312680301709E-3</v>
      </c>
      <c r="T46" s="270">
        <f t="shared" si="11"/>
        <v>1.2056905049188518E-2</v>
      </c>
      <c r="U46" s="276">
        <f>FORMULASI!U46</f>
        <v>53596000</v>
      </c>
      <c r="V46" s="277">
        <f>FORMULASI!V46</f>
        <v>539389000</v>
      </c>
      <c r="W46" s="278">
        <f t="shared" si="12"/>
        <v>36000000</v>
      </c>
      <c r="X46" s="278">
        <f t="shared" si="13"/>
        <v>26700000</v>
      </c>
      <c r="Y46" s="279">
        <f t="shared" si="14"/>
        <v>194208000</v>
      </c>
      <c r="Z46" s="279">
        <f t="shared" si="15"/>
        <v>1387284</v>
      </c>
      <c r="AA46" s="279">
        <v>0</v>
      </c>
      <c r="AB46" s="279">
        <f t="shared" si="16"/>
        <v>3116160</v>
      </c>
      <c r="AC46" s="279">
        <f t="shared" si="17"/>
        <v>12600000</v>
      </c>
      <c r="AD46" s="279">
        <v>49200000</v>
      </c>
      <c r="AE46" s="280">
        <f t="shared" si="18"/>
        <v>53938900</v>
      </c>
      <c r="AF46" s="280">
        <v>14700000</v>
      </c>
      <c r="AG46" s="280">
        <v>92000000</v>
      </c>
      <c r="AH46" s="281">
        <f t="shared" si="19"/>
        <v>55538656</v>
      </c>
      <c r="AI46" s="282"/>
      <c r="AJ46" s="283">
        <f t="shared" si="20"/>
        <v>10.296586693462418</v>
      </c>
      <c r="AK46" s="284">
        <f t="shared" si="28"/>
        <v>256908000</v>
      </c>
      <c r="AL46" s="284">
        <f t="shared" si="29"/>
        <v>3116160</v>
      </c>
      <c r="AM46" s="285">
        <f t="shared" si="21"/>
        <v>539389000</v>
      </c>
      <c r="AN46" s="286">
        <f t="shared" si="30"/>
        <v>539389000</v>
      </c>
      <c r="AO46" s="285">
        <f t="shared" si="22"/>
        <v>0</v>
      </c>
      <c r="AP46" s="285">
        <f t="shared" si="23"/>
        <v>55538000</v>
      </c>
      <c r="AR46" s="158">
        <f t="shared" si="24"/>
        <v>539389000</v>
      </c>
      <c r="AS46" s="158">
        <f t="shared" si="25"/>
        <v>0</v>
      </c>
      <c r="AW46" s="288"/>
      <c r="AZ46" s="288"/>
      <c r="BF46" s="288"/>
    </row>
    <row r="47" spans="2:58" s="69" customFormat="1" x14ac:dyDescent="0.25">
      <c r="B47" s="91">
        <v>37</v>
      </c>
      <c r="C47" s="74" t="str">
        <f>FORMULASI!C47</f>
        <v>Bonegunu</v>
      </c>
      <c r="D47" s="74" t="str">
        <f>FORMULASI!D47</f>
        <v>Ngapa'ea</v>
      </c>
      <c r="E47" s="75">
        <f>FORMULASI!E47</f>
        <v>485793000</v>
      </c>
      <c r="F47" s="74" t="str">
        <f>'7410 Kab. Buton Utara (2)'!D64</f>
        <v>Tertinggal</v>
      </c>
      <c r="G47" s="74">
        <f>'7410 Kab. Buton Utara'!E64</f>
        <v>6</v>
      </c>
      <c r="H47" s="112">
        <f>'7410 Kab. Buton Utara'!F64</f>
        <v>891</v>
      </c>
      <c r="I47" s="92">
        <f t="shared" si="8"/>
        <v>1.8630033872788859E-2</v>
      </c>
      <c r="J47" s="92">
        <f t="shared" si="9"/>
        <v>1.8630033872788861E-3</v>
      </c>
      <c r="K47" s="112">
        <f>'7410 Kab. Buton Utara'!G64</f>
        <v>202</v>
      </c>
      <c r="L47" s="92">
        <f t="shared" si="10"/>
        <v>2.6288391462779802E-2</v>
      </c>
      <c r="M47" s="92">
        <f t="shared" si="0"/>
        <v>1.3144195731389901E-2</v>
      </c>
      <c r="N47" s="93">
        <f>'7410 Kab. Buton Utara'!H64</f>
        <v>0.140733</v>
      </c>
      <c r="O47" s="92">
        <f t="shared" si="1"/>
        <v>8.07364839422288E-5</v>
      </c>
      <c r="P47" s="92">
        <f t="shared" si="2"/>
        <v>1.2110472591334319E-5</v>
      </c>
      <c r="Q47" s="93">
        <f>'7410 Kab. Buton Utara'!I64</f>
        <v>53.039948000000003</v>
      </c>
      <c r="R47" s="92">
        <f t="shared" si="3"/>
        <v>1.4654137677949394E-2</v>
      </c>
      <c r="S47" s="92">
        <f t="shared" si="4"/>
        <v>3.6635344194873485E-3</v>
      </c>
      <c r="T47" s="91">
        <f t="shared" si="11"/>
        <v>1.8682844010747469E-2</v>
      </c>
      <c r="U47" s="149">
        <f>FORMULASI!U47</f>
        <v>78597000</v>
      </c>
      <c r="V47" s="94">
        <f>FORMULASI!V47</f>
        <v>564390000</v>
      </c>
      <c r="W47" s="124">
        <f t="shared" si="12"/>
        <v>36000000</v>
      </c>
      <c r="X47" s="124">
        <f t="shared" si="13"/>
        <v>26700000</v>
      </c>
      <c r="Y47" s="125">
        <f t="shared" si="14"/>
        <v>194208000</v>
      </c>
      <c r="Z47" s="125">
        <f t="shared" si="15"/>
        <v>1387284</v>
      </c>
      <c r="AA47" s="125">
        <v>0</v>
      </c>
      <c r="AB47" s="125">
        <f t="shared" si="16"/>
        <v>3116160</v>
      </c>
      <c r="AC47" s="125">
        <f t="shared" si="17"/>
        <v>12600000</v>
      </c>
      <c r="AD47" s="125">
        <v>49200000</v>
      </c>
      <c r="AE47" s="126">
        <f t="shared" si="18"/>
        <v>56439000</v>
      </c>
      <c r="AF47" s="126">
        <v>14700000</v>
      </c>
      <c r="AG47" s="126">
        <v>92000000</v>
      </c>
      <c r="AH47" s="81">
        <f t="shared" si="19"/>
        <v>78039556</v>
      </c>
      <c r="AI47" s="233"/>
      <c r="AJ47" s="237">
        <f t="shared" si="20"/>
        <v>13.827239320328141</v>
      </c>
      <c r="AK47" s="238">
        <f t="shared" si="28"/>
        <v>256908000</v>
      </c>
      <c r="AL47" s="238">
        <f t="shared" si="29"/>
        <v>3116160</v>
      </c>
      <c r="AM47" s="231">
        <f t="shared" si="21"/>
        <v>564390000</v>
      </c>
      <c r="AN47" s="158">
        <f t="shared" si="30"/>
        <v>564390000</v>
      </c>
      <c r="AO47" s="231">
        <f t="shared" si="22"/>
        <v>0</v>
      </c>
      <c r="AP47" s="231">
        <f t="shared" si="23"/>
        <v>78039000</v>
      </c>
      <c r="AR47" s="158">
        <f t="shared" si="24"/>
        <v>564390000</v>
      </c>
      <c r="AS47" s="158">
        <f t="shared" si="25"/>
        <v>0</v>
      </c>
      <c r="AW47" s="162"/>
      <c r="AZ47" s="162"/>
      <c r="BF47" s="162"/>
    </row>
    <row r="48" spans="2:58" s="287" customFormat="1" x14ac:dyDescent="0.25">
      <c r="B48" s="270">
        <v>38</v>
      </c>
      <c r="C48" s="271" t="str">
        <f>FORMULASI!C48</f>
        <v>Bonegunu</v>
      </c>
      <c r="D48" s="271" t="str">
        <f>FORMULASI!D48</f>
        <v>Koboruno</v>
      </c>
      <c r="E48" s="272">
        <f>FORMULASI!E48</f>
        <v>485793000</v>
      </c>
      <c r="F48" s="271" t="str">
        <f>'7410 Kab. Buton Utara (2)'!D66</f>
        <v>Tertinggal</v>
      </c>
      <c r="G48" s="271">
        <f>'7410 Kab. Buton Utara'!E66</f>
        <v>3</v>
      </c>
      <c r="H48" s="273">
        <f>'7410 Kab. Buton Utara'!F66</f>
        <v>487</v>
      </c>
      <c r="I48" s="274">
        <f t="shared" si="8"/>
        <v>1.0182745786810521E-2</v>
      </c>
      <c r="J48" s="274">
        <f t="shared" si="9"/>
        <v>1.0182745786810521E-3</v>
      </c>
      <c r="K48" s="273">
        <f>'7410 Kab. Buton Utara'!G66</f>
        <v>53</v>
      </c>
      <c r="L48" s="274">
        <f t="shared" si="10"/>
        <v>6.8974492451847995E-3</v>
      </c>
      <c r="M48" s="274">
        <f t="shared" si="0"/>
        <v>3.4487246225923997E-3</v>
      </c>
      <c r="N48" s="275">
        <f>'7410 Kab. Buton Utara'!H66</f>
        <v>55.655690999999997</v>
      </c>
      <c r="O48" s="274">
        <f t="shared" si="1"/>
        <v>3.1928863896279823E-2</v>
      </c>
      <c r="P48" s="274">
        <f t="shared" si="2"/>
        <v>4.7893295844419733E-3</v>
      </c>
      <c r="Q48" s="275">
        <f>'7410 Kab. Buton Utara'!I66</f>
        <v>57.034160999999997</v>
      </c>
      <c r="R48" s="274">
        <f t="shared" si="3"/>
        <v>1.5757678488680493E-2</v>
      </c>
      <c r="S48" s="274">
        <f t="shared" si="4"/>
        <v>3.9394196221701231E-3</v>
      </c>
      <c r="T48" s="270">
        <f t="shared" si="11"/>
        <v>1.3195748407885548E-2</v>
      </c>
      <c r="U48" s="276">
        <f>FORMULASI!U48</f>
        <v>29670000</v>
      </c>
      <c r="V48" s="277">
        <f>FORMULASI!V48</f>
        <v>515463000</v>
      </c>
      <c r="W48" s="278">
        <f t="shared" si="12"/>
        <v>36000000</v>
      </c>
      <c r="X48" s="278">
        <f t="shared" si="13"/>
        <v>26700000</v>
      </c>
      <c r="Y48" s="279">
        <f t="shared" si="14"/>
        <v>194208000</v>
      </c>
      <c r="Z48" s="279">
        <f t="shared" si="15"/>
        <v>1387284</v>
      </c>
      <c r="AA48" s="279">
        <v>0</v>
      </c>
      <c r="AB48" s="279">
        <f t="shared" si="16"/>
        <v>3116160</v>
      </c>
      <c r="AC48" s="279">
        <f t="shared" si="17"/>
        <v>12600000</v>
      </c>
      <c r="AD48" s="279">
        <v>49200000</v>
      </c>
      <c r="AE48" s="280">
        <f t="shared" si="18"/>
        <v>51546300</v>
      </c>
      <c r="AF48" s="280">
        <v>14700000</v>
      </c>
      <c r="AG48" s="280">
        <v>92000000</v>
      </c>
      <c r="AH48" s="281">
        <f t="shared" si="19"/>
        <v>34005256</v>
      </c>
      <c r="AI48" s="282"/>
      <c r="AJ48" s="283">
        <f t="shared" si="20"/>
        <v>6.5970314067159048</v>
      </c>
      <c r="AK48" s="284">
        <f t="shared" si="28"/>
        <v>256908000</v>
      </c>
      <c r="AL48" s="284">
        <f t="shared" si="29"/>
        <v>3116160</v>
      </c>
      <c r="AM48" s="285">
        <f t="shared" si="21"/>
        <v>515463000</v>
      </c>
      <c r="AN48" s="286">
        <f t="shared" si="30"/>
        <v>515463000</v>
      </c>
      <c r="AO48" s="285">
        <f t="shared" si="22"/>
        <v>0</v>
      </c>
      <c r="AP48" s="285">
        <f t="shared" si="23"/>
        <v>34005000</v>
      </c>
      <c r="AR48" s="158">
        <f t="shared" si="24"/>
        <v>515463000</v>
      </c>
      <c r="AS48" s="158">
        <f t="shared" si="25"/>
        <v>0</v>
      </c>
      <c r="AW48" s="288"/>
      <c r="AZ48" s="288"/>
      <c r="BF48" s="288"/>
    </row>
    <row r="49" spans="2:58" s="69" customFormat="1" x14ac:dyDescent="0.25">
      <c r="B49" s="91">
        <v>39</v>
      </c>
      <c r="C49" s="74" t="str">
        <f>FORMULASI!C49</f>
        <v>Bonegunu</v>
      </c>
      <c r="D49" s="74" t="str">
        <f>FORMULASI!D49</f>
        <v>Damai Laborona</v>
      </c>
      <c r="E49" s="75">
        <f>FORMULASI!E49</f>
        <v>485793000</v>
      </c>
      <c r="F49" s="74" t="str">
        <f>'7410 Kab. Buton Utara (2)'!D78</f>
        <v>Tertinggal</v>
      </c>
      <c r="G49" s="74">
        <f>'7410 Kab. Buton Utara'!E78</f>
        <v>3</v>
      </c>
      <c r="H49" s="112">
        <f>'7410 Kab. Buton Utara'!F78</f>
        <v>836</v>
      </c>
      <c r="I49" s="92">
        <f t="shared" si="8"/>
        <v>1.7480031781875967E-2</v>
      </c>
      <c r="J49" s="92">
        <f t="shared" si="9"/>
        <v>1.7480031781875968E-3</v>
      </c>
      <c r="K49" s="112">
        <f>'7410 Kab. Buton Utara'!G78</f>
        <v>61</v>
      </c>
      <c r="L49" s="92">
        <f t="shared" si="10"/>
        <v>7.9385736595523164E-3</v>
      </c>
      <c r="M49" s="92">
        <f t="shared" si="0"/>
        <v>3.9692868297761582E-3</v>
      </c>
      <c r="N49" s="93">
        <f>'7410 Kab. Buton Utara'!H78</f>
        <v>34.572273000000003</v>
      </c>
      <c r="O49" s="92">
        <f t="shared" si="1"/>
        <v>1.9833612329097302E-2</v>
      </c>
      <c r="P49" s="92">
        <f t="shared" si="2"/>
        <v>2.975041849364595E-3</v>
      </c>
      <c r="Q49" s="93">
        <f>'7410 Kab. Buton Utara'!I78</f>
        <v>54.743633000000003</v>
      </c>
      <c r="R49" s="92">
        <f t="shared" si="3"/>
        <v>1.5124840148280949E-2</v>
      </c>
      <c r="S49" s="92">
        <f t="shared" si="4"/>
        <v>3.7812100370702372E-3</v>
      </c>
      <c r="T49" s="91">
        <f t="shared" si="11"/>
        <v>1.2473541894398588E-2</v>
      </c>
      <c r="U49" s="149">
        <f>FORMULASI!U49</f>
        <v>83241000</v>
      </c>
      <c r="V49" s="94">
        <f>FORMULASI!V49</f>
        <v>569034000</v>
      </c>
      <c r="W49" s="124">
        <f t="shared" si="12"/>
        <v>36000000</v>
      </c>
      <c r="X49" s="124">
        <f t="shared" si="13"/>
        <v>26700000</v>
      </c>
      <c r="Y49" s="125">
        <f t="shared" si="14"/>
        <v>194208000</v>
      </c>
      <c r="Z49" s="125">
        <f t="shared" si="15"/>
        <v>1387284</v>
      </c>
      <c r="AA49" s="125">
        <v>0</v>
      </c>
      <c r="AB49" s="125">
        <f t="shared" si="16"/>
        <v>3116160</v>
      </c>
      <c r="AC49" s="125">
        <f t="shared" si="17"/>
        <v>12600000</v>
      </c>
      <c r="AD49" s="125">
        <v>49200000</v>
      </c>
      <c r="AE49" s="126">
        <f t="shared" si="18"/>
        <v>56903400</v>
      </c>
      <c r="AF49" s="126">
        <v>14700000</v>
      </c>
      <c r="AG49" s="126">
        <v>92000000</v>
      </c>
      <c r="AH49" s="81">
        <f t="shared" si="19"/>
        <v>82219156</v>
      </c>
      <c r="AI49" s="233"/>
      <c r="AJ49" s="237">
        <f t="shared" si="20"/>
        <v>14.448900417198269</v>
      </c>
      <c r="AK49" s="238">
        <f t="shared" si="28"/>
        <v>256908000</v>
      </c>
      <c r="AL49" s="238">
        <f t="shared" si="29"/>
        <v>3116160</v>
      </c>
      <c r="AM49" s="231">
        <f t="shared" si="21"/>
        <v>569034000</v>
      </c>
      <c r="AN49" s="158">
        <f t="shared" si="30"/>
        <v>569034000</v>
      </c>
      <c r="AO49" s="231">
        <f t="shared" si="22"/>
        <v>0</v>
      </c>
      <c r="AP49" s="231">
        <f t="shared" si="23"/>
        <v>82219000</v>
      </c>
      <c r="AR49" s="158">
        <f t="shared" si="24"/>
        <v>569034000</v>
      </c>
      <c r="AS49" s="158">
        <f t="shared" si="25"/>
        <v>0</v>
      </c>
      <c r="AW49" s="162"/>
      <c r="AZ49" s="162"/>
      <c r="BF49" s="162"/>
    </row>
    <row r="50" spans="2:58" s="287" customFormat="1" x14ac:dyDescent="0.25">
      <c r="B50" s="270">
        <v>40</v>
      </c>
      <c r="C50" s="271" t="str">
        <f>FORMULASI!C50</f>
        <v>Kulisusu Barat</v>
      </c>
      <c r="D50" s="271" t="str">
        <f>FORMULASI!D50</f>
        <v>Kotawo</v>
      </c>
      <c r="E50" s="272">
        <f>FORMULASI!E50</f>
        <v>485793000</v>
      </c>
      <c r="F50" s="271" t="str">
        <f>'7410 Kab. Buton Utara (2)'!D7</f>
        <v>Tertinggal</v>
      </c>
      <c r="G50" s="271">
        <f>'7410 Kab. Buton Utara'!E7</f>
        <v>4</v>
      </c>
      <c r="H50" s="273">
        <f>'7410 Kab. Buton Utara'!F7</f>
        <v>357</v>
      </c>
      <c r="I50" s="274">
        <f t="shared" si="8"/>
        <v>7.4645590264709573E-3</v>
      </c>
      <c r="J50" s="274">
        <f t="shared" si="9"/>
        <v>7.4645590264709578E-4</v>
      </c>
      <c r="K50" s="273">
        <f>'7410 Kab. Buton Utara'!G7</f>
        <v>81</v>
      </c>
      <c r="L50" s="274">
        <f t="shared" si="10"/>
        <v>1.0541384695471109E-2</v>
      </c>
      <c r="M50" s="274">
        <f t="shared" si="0"/>
        <v>5.2706923477355543E-3</v>
      </c>
      <c r="N50" s="275">
        <f>'7410 Kab. Buton Utara'!H7</f>
        <v>19.923742000000001</v>
      </c>
      <c r="O50" s="274">
        <f t="shared" si="1"/>
        <v>1.1429962240925082E-2</v>
      </c>
      <c r="P50" s="274">
        <f t="shared" si="2"/>
        <v>1.7144943361387622E-3</v>
      </c>
      <c r="Q50" s="275">
        <f>'7410 Kab. Buton Utara'!I7</f>
        <v>48.151473000000003</v>
      </c>
      <c r="R50" s="274">
        <f t="shared" si="3"/>
        <v>1.3303525763978181E-2</v>
      </c>
      <c r="S50" s="274">
        <f t="shared" si="4"/>
        <v>3.3258814409945453E-3</v>
      </c>
      <c r="T50" s="270">
        <f t="shared" si="11"/>
        <v>1.1057524027515957E-2</v>
      </c>
      <c r="U50" s="276">
        <f>FORMULASI!U50</f>
        <v>55558000</v>
      </c>
      <c r="V50" s="277">
        <f>FORMULASI!V50</f>
        <v>541351000</v>
      </c>
      <c r="W50" s="278">
        <f t="shared" si="12"/>
        <v>36000000</v>
      </c>
      <c r="X50" s="278">
        <f t="shared" si="13"/>
        <v>26700000</v>
      </c>
      <c r="Y50" s="279">
        <f t="shared" si="14"/>
        <v>194208000</v>
      </c>
      <c r="Z50" s="279">
        <f t="shared" si="15"/>
        <v>1387284</v>
      </c>
      <c r="AA50" s="279">
        <v>0</v>
      </c>
      <c r="AB50" s="279">
        <f t="shared" si="16"/>
        <v>3116160</v>
      </c>
      <c r="AC50" s="279">
        <f t="shared" si="17"/>
        <v>12600000</v>
      </c>
      <c r="AD50" s="279">
        <v>49200000</v>
      </c>
      <c r="AE50" s="280">
        <f t="shared" si="18"/>
        <v>54135100</v>
      </c>
      <c r="AF50" s="280">
        <v>14700000</v>
      </c>
      <c r="AG50" s="280">
        <v>92000000</v>
      </c>
      <c r="AH50" s="281">
        <f t="shared" si="19"/>
        <v>57304456</v>
      </c>
      <c r="AI50" s="282"/>
      <c r="AJ50" s="283">
        <f>(AH50/AN50)*100</f>
        <v>10.585453060953059</v>
      </c>
      <c r="AK50" s="284">
        <f t="shared" si="28"/>
        <v>256908000</v>
      </c>
      <c r="AL50" s="284">
        <f t="shared" si="29"/>
        <v>3116160</v>
      </c>
      <c r="AM50" s="285">
        <f t="shared" si="21"/>
        <v>541351000</v>
      </c>
      <c r="AN50" s="286">
        <f>V50</f>
        <v>541351000</v>
      </c>
      <c r="AO50" s="285">
        <f t="shared" si="22"/>
        <v>0</v>
      </c>
      <c r="AP50" s="285">
        <f t="shared" si="23"/>
        <v>57304000</v>
      </c>
      <c r="AR50" s="158">
        <f t="shared" si="24"/>
        <v>541351000</v>
      </c>
      <c r="AS50" s="158">
        <f t="shared" si="25"/>
        <v>0</v>
      </c>
      <c r="AW50" s="288"/>
      <c r="AZ50" s="288"/>
      <c r="BF50" s="288"/>
    </row>
    <row r="51" spans="2:58" s="69" customFormat="1" x14ac:dyDescent="0.25">
      <c r="B51" s="91">
        <v>41</v>
      </c>
      <c r="C51" s="74" t="str">
        <f>FORMULASI!C51</f>
        <v>Kulisusu Barat</v>
      </c>
      <c r="D51" s="74" t="str">
        <f>FORMULASI!D51</f>
        <v>Karya Bhakti</v>
      </c>
      <c r="E51" s="75">
        <f>FORMULASI!E51</f>
        <v>485793000</v>
      </c>
      <c r="F51" s="74" t="str">
        <f>'7410 Kab. Buton Utara (2)'!D22</f>
        <v>Tertinggal</v>
      </c>
      <c r="G51" s="74">
        <f>'7410 Kab. Buton Utara'!E22</f>
        <v>6</v>
      </c>
      <c r="H51" s="112">
        <f>'7410 Kab. Buton Utara'!F22</f>
        <v>582</v>
      </c>
      <c r="I51" s="92">
        <f t="shared" si="8"/>
        <v>1.2169113034750972E-2</v>
      </c>
      <c r="J51" s="92">
        <f t="shared" si="9"/>
        <v>1.2169113034750973E-3</v>
      </c>
      <c r="K51" s="112">
        <f>'7410 Kab. Buton Utara'!G22</f>
        <v>156</v>
      </c>
      <c r="L51" s="92">
        <f t="shared" si="10"/>
        <v>2.030192608016658E-2</v>
      </c>
      <c r="M51" s="92">
        <f t="shared" si="0"/>
        <v>1.015096304008329E-2</v>
      </c>
      <c r="N51" s="93">
        <f>'7410 Kab. Buton Utara'!H22</f>
        <v>10.405687</v>
      </c>
      <c r="O51" s="92">
        <f t="shared" si="1"/>
        <v>5.9695919321222386E-3</v>
      </c>
      <c r="P51" s="92">
        <f t="shared" si="2"/>
        <v>8.9543878981833576E-4</v>
      </c>
      <c r="Q51" s="93">
        <f>'7410 Kab. Buton Utara'!I22</f>
        <v>40.765118999999999</v>
      </c>
      <c r="R51" s="92">
        <f t="shared" si="3"/>
        <v>1.1262787555598484E-2</v>
      </c>
      <c r="S51" s="92">
        <f t="shared" si="4"/>
        <v>2.8156968888996209E-3</v>
      </c>
      <c r="T51" s="91">
        <f t="shared" si="11"/>
        <v>1.5079010022276344E-2</v>
      </c>
      <c r="U51" s="149">
        <f>FORMULASI!U51</f>
        <v>33475000</v>
      </c>
      <c r="V51" s="94">
        <f>FORMULASI!V51</f>
        <v>519268000</v>
      </c>
      <c r="W51" s="124">
        <f t="shared" si="12"/>
        <v>36000000</v>
      </c>
      <c r="X51" s="124">
        <f t="shared" si="13"/>
        <v>26700000</v>
      </c>
      <c r="Y51" s="125">
        <f t="shared" si="14"/>
        <v>194208000</v>
      </c>
      <c r="Z51" s="125">
        <f t="shared" si="15"/>
        <v>1387284</v>
      </c>
      <c r="AA51" s="125">
        <v>0</v>
      </c>
      <c r="AB51" s="125">
        <f t="shared" si="16"/>
        <v>3116160</v>
      </c>
      <c r="AC51" s="125">
        <f t="shared" si="17"/>
        <v>12600000</v>
      </c>
      <c r="AD51" s="125">
        <v>49200000</v>
      </c>
      <c r="AE51" s="126">
        <f t="shared" si="18"/>
        <v>51926800</v>
      </c>
      <c r="AF51" s="126">
        <v>14700000</v>
      </c>
      <c r="AG51" s="126">
        <v>92000000</v>
      </c>
      <c r="AH51" s="81">
        <f t="shared" si="19"/>
        <v>37429756</v>
      </c>
      <c r="AI51" s="233"/>
      <c r="AJ51" s="237">
        <f t="shared" si="20"/>
        <v>7.2081768951678127</v>
      </c>
      <c r="AK51" s="238">
        <f t="shared" si="28"/>
        <v>256908000</v>
      </c>
      <c r="AL51" s="238">
        <f t="shared" si="29"/>
        <v>3116160</v>
      </c>
      <c r="AM51" s="231">
        <f t="shared" si="21"/>
        <v>519268000</v>
      </c>
      <c r="AN51" s="158">
        <f t="shared" si="30"/>
        <v>519268000</v>
      </c>
      <c r="AO51" s="231">
        <f t="shared" si="22"/>
        <v>0</v>
      </c>
      <c r="AP51" s="231">
        <f t="shared" si="23"/>
        <v>37429000</v>
      </c>
      <c r="AR51" s="158">
        <f t="shared" si="24"/>
        <v>519268000</v>
      </c>
      <c r="AS51" s="158">
        <f t="shared" si="25"/>
        <v>0</v>
      </c>
      <c r="AW51" s="162"/>
      <c r="AZ51" s="162"/>
      <c r="BF51" s="162"/>
    </row>
    <row r="52" spans="2:58" s="287" customFormat="1" x14ac:dyDescent="0.25">
      <c r="B52" s="270">
        <v>42</v>
      </c>
      <c r="C52" s="271" t="str">
        <f>FORMULASI!C52</f>
        <v>Kulisusu Barat</v>
      </c>
      <c r="D52" s="271" t="str">
        <f>FORMULASI!D52</f>
        <v>Marga Karya</v>
      </c>
      <c r="E52" s="272">
        <f>FORMULASI!E52</f>
        <v>485793000</v>
      </c>
      <c r="F52" s="271" t="str">
        <f>'7410 Kab. Buton Utara (2)'!D23</f>
        <v>Tertinggal</v>
      </c>
      <c r="G52" s="271">
        <f>'7410 Kab. Buton Utara'!E23</f>
        <v>3</v>
      </c>
      <c r="H52" s="273">
        <f>'7410 Kab. Buton Utara'!F23</f>
        <v>573</v>
      </c>
      <c r="I52" s="274">
        <f t="shared" si="8"/>
        <v>1.1980930874419772E-2</v>
      </c>
      <c r="J52" s="274">
        <f t="shared" si="9"/>
        <v>1.1980930874419772E-3</v>
      </c>
      <c r="K52" s="273">
        <f>'7410 Kab. Buton Utara'!G23</f>
        <v>55</v>
      </c>
      <c r="L52" s="274">
        <f t="shared" si="10"/>
        <v>7.1577303487766787E-3</v>
      </c>
      <c r="M52" s="274">
        <f t="shared" si="0"/>
        <v>3.5788651743883394E-3</v>
      </c>
      <c r="N52" s="275">
        <f>'7410 Kab. Buton Utara'!H23</f>
        <v>66.039156000000006</v>
      </c>
      <c r="O52" s="274">
        <f t="shared" si="1"/>
        <v>3.788570738883093E-2</v>
      </c>
      <c r="P52" s="274">
        <f t="shared" si="2"/>
        <v>5.6828561083246392E-3</v>
      </c>
      <c r="Q52" s="275">
        <f>'7410 Kab. Buton Utara'!I23</f>
        <v>34.806058999999998</v>
      </c>
      <c r="R52" s="274">
        <f t="shared" si="3"/>
        <v>9.6163891528104357E-3</v>
      </c>
      <c r="S52" s="274">
        <f t="shared" si="4"/>
        <v>2.4040972882026089E-3</v>
      </c>
      <c r="T52" s="270">
        <f t="shared" si="11"/>
        <v>1.2863911658357565E-2</v>
      </c>
      <c r="U52" s="276">
        <f>FORMULASI!U52</f>
        <v>27569000</v>
      </c>
      <c r="V52" s="277">
        <f>FORMULASI!V52</f>
        <v>513362000</v>
      </c>
      <c r="W52" s="278">
        <f t="shared" si="12"/>
        <v>36000000</v>
      </c>
      <c r="X52" s="278">
        <f t="shared" si="13"/>
        <v>26700000</v>
      </c>
      <c r="Y52" s="279">
        <f t="shared" si="14"/>
        <v>194208000</v>
      </c>
      <c r="Z52" s="279">
        <f t="shared" si="15"/>
        <v>1387284</v>
      </c>
      <c r="AA52" s="279">
        <v>0</v>
      </c>
      <c r="AB52" s="279">
        <f t="shared" si="16"/>
        <v>3116160</v>
      </c>
      <c r="AC52" s="279">
        <f t="shared" si="17"/>
        <v>12600000</v>
      </c>
      <c r="AD52" s="279">
        <v>49200000</v>
      </c>
      <c r="AE52" s="280">
        <f t="shared" si="18"/>
        <v>51336200</v>
      </c>
      <c r="AF52" s="280">
        <v>14700000</v>
      </c>
      <c r="AG52" s="280">
        <v>92000000</v>
      </c>
      <c r="AH52" s="281">
        <f t="shared" si="19"/>
        <v>32114356</v>
      </c>
      <c r="AI52" s="282"/>
      <c r="AJ52" s="283">
        <f t="shared" si="20"/>
        <v>6.2556940326709025</v>
      </c>
      <c r="AK52" s="284">
        <f t="shared" si="28"/>
        <v>256908000</v>
      </c>
      <c r="AL52" s="284">
        <f t="shared" si="29"/>
        <v>3116160</v>
      </c>
      <c r="AM52" s="285">
        <f t="shared" si="21"/>
        <v>513362000</v>
      </c>
      <c r="AN52" s="286">
        <f t="shared" si="30"/>
        <v>513362000</v>
      </c>
      <c r="AO52" s="285">
        <f t="shared" si="22"/>
        <v>0</v>
      </c>
      <c r="AP52" s="285">
        <f t="shared" si="23"/>
        <v>32114000</v>
      </c>
      <c r="AR52" s="158">
        <f t="shared" si="24"/>
        <v>513362000</v>
      </c>
      <c r="AS52" s="158">
        <f t="shared" si="25"/>
        <v>0</v>
      </c>
      <c r="AW52" s="288"/>
      <c r="AZ52" s="288"/>
      <c r="BF52" s="288"/>
    </row>
    <row r="53" spans="2:58" s="69" customFormat="1" x14ac:dyDescent="0.25">
      <c r="B53" s="91">
        <v>43</v>
      </c>
      <c r="C53" s="74" t="str">
        <f>FORMULASI!C53</f>
        <v>Kulisusu Barat</v>
      </c>
      <c r="D53" s="74" t="str">
        <f>FORMULASI!D53</f>
        <v>Kasulatombi</v>
      </c>
      <c r="E53" s="75">
        <f>FORMULASI!E53</f>
        <v>485793000</v>
      </c>
      <c r="F53" s="74" t="str">
        <f>'7410 Kab. Buton Utara (2)'!D29</f>
        <v>Tertinggal</v>
      </c>
      <c r="G53" s="74">
        <f>'7410 Kab. Buton Utara'!E29</f>
        <v>5</v>
      </c>
      <c r="H53" s="112">
        <f>'7410 Kab. Buton Utara'!F29</f>
        <v>745</v>
      </c>
      <c r="I53" s="92">
        <f t="shared" si="8"/>
        <v>1.5577301049638273E-2</v>
      </c>
      <c r="J53" s="92">
        <f t="shared" si="9"/>
        <v>1.5577301049638274E-3</v>
      </c>
      <c r="K53" s="112">
        <f>'7410 Kab. Buton Utara'!G29</f>
        <v>148</v>
      </c>
      <c r="L53" s="92">
        <f t="shared" si="10"/>
        <v>1.9260801665799063E-2</v>
      </c>
      <c r="M53" s="92">
        <f t="shared" si="0"/>
        <v>9.6304008328995314E-3</v>
      </c>
      <c r="N53" s="93">
        <f>'7410 Kab. Buton Utara'!H29</f>
        <v>1.8078879999999999</v>
      </c>
      <c r="O53" s="92">
        <f t="shared" si="1"/>
        <v>1.0371591629635419E-3</v>
      </c>
      <c r="P53" s="92">
        <f t="shared" si="2"/>
        <v>1.5557387444453129E-4</v>
      </c>
      <c r="Q53" s="93">
        <f>'7410 Kab. Buton Utara'!I29</f>
        <v>41.334851</v>
      </c>
      <c r="R53" s="92">
        <f t="shared" si="3"/>
        <v>1.1420195914436496E-2</v>
      </c>
      <c r="S53" s="92">
        <f t="shared" si="4"/>
        <v>2.8550489786091241E-3</v>
      </c>
      <c r="T53" s="91">
        <f t="shared" si="11"/>
        <v>1.4198753790917014E-2</v>
      </c>
      <c r="U53" s="149">
        <f>FORMULASI!U53</f>
        <v>59303000</v>
      </c>
      <c r="V53" s="94">
        <f>FORMULASI!V53</f>
        <v>545096000</v>
      </c>
      <c r="W53" s="124">
        <f t="shared" si="12"/>
        <v>36000000</v>
      </c>
      <c r="X53" s="124">
        <f t="shared" si="13"/>
        <v>26700000</v>
      </c>
      <c r="Y53" s="125">
        <f t="shared" si="14"/>
        <v>194208000</v>
      </c>
      <c r="Z53" s="125">
        <f t="shared" si="15"/>
        <v>1387284</v>
      </c>
      <c r="AA53" s="125">
        <v>0</v>
      </c>
      <c r="AB53" s="125">
        <f t="shared" si="16"/>
        <v>3116160</v>
      </c>
      <c r="AC53" s="125">
        <f t="shared" si="17"/>
        <v>12600000</v>
      </c>
      <c r="AD53" s="125">
        <v>49200000</v>
      </c>
      <c r="AE53" s="126">
        <f t="shared" si="18"/>
        <v>54509600</v>
      </c>
      <c r="AF53" s="126">
        <v>14700000</v>
      </c>
      <c r="AG53" s="126">
        <v>92000000</v>
      </c>
      <c r="AH53" s="81">
        <f t="shared" si="19"/>
        <v>60674956</v>
      </c>
      <c r="AI53" s="233"/>
      <c r="AJ53" s="237">
        <f t="shared" si="20"/>
        <v>11.131058749284529</v>
      </c>
      <c r="AK53" s="238">
        <f t="shared" si="28"/>
        <v>256908000</v>
      </c>
      <c r="AL53" s="238">
        <f t="shared" si="29"/>
        <v>3116160</v>
      </c>
      <c r="AM53" s="231">
        <f t="shared" si="21"/>
        <v>545096000</v>
      </c>
      <c r="AN53" s="158">
        <f t="shared" si="30"/>
        <v>545096000</v>
      </c>
      <c r="AO53" s="231">
        <f t="shared" si="22"/>
        <v>0</v>
      </c>
      <c r="AP53" s="231">
        <f t="shared" si="23"/>
        <v>60674000</v>
      </c>
      <c r="AR53" s="158">
        <f t="shared" si="24"/>
        <v>545096000</v>
      </c>
      <c r="AS53" s="158">
        <f t="shared" si="25"/>
        <v>0</v>
      </c>
      <c r="AW53" s="162"/>
      <c r="AZ53" s="162"/>
      <c r="BF53" s="162"/>
    </row>
    <row r="54" spans="2:58" s="287" customFormat="1" x14ac:dyDescent="0.25">
      <c r="B54" s="270">
        <v>44</v>
      </c>
      <c r="C54" s="271" t="str">
        <f>FORMULASI!C54</f>
        <v>Kulisusu Barat</v>
      </c>
      <c r="D54" s="271" t="str">
        <f>FORMULASI!D54</f>
        <v>Dampala Jaya</v>
      </c>
      <c r="E54" s="272">
        <f>FORMULASI!E54</f>
        <v>485793000</v>
      </c>
      <c r="F54" s="271" t="str">
        <f>'7410 Kab. Buton Utara (2)'!D40</f>
        <v>Tertinggal</v>
      </c>
      <c r="G54" s="271">
        <f>'7410 Kab. Buton Utara'!E40</f>
        <v>2</v>
      </c>
      <c r="H54" s="273">
        <f>'7410 Kab. Buton Utara'!F40</f>
        <v>364</v>
      </c>
      <c r="I54" s="274">
        <f t="shared" si="8"/>
        <v>7.61092292895078E-3</v>
      </c>
      <c r="J54" s="274">
        <f t="shared" si="9"/>
        <v>7.6109229289507809E-4</v>
      </c>
      <c r="K54" s="273">
        <f>'7410 Kab. Buton Utara'!G40</f>
        <v>27</v>
      </c>
      <c r="L54" s="274">
        <f t="shared" si="10"/>
        <v>3.5137948984903696E-3</v>
      </c>
      <c r="M54" s="274">
        <f t="shared" si="0"/>
        <v>1.7568974492451848E-3</v>
      </c>
      <c r="N54" s="275">
        <f>'7410 Kab. Buton Utara'!H40</f>
        <v>5.0817699999999997</v>
      </c>
      <c r="O54" s="274">
        <f t="shared" si="1"/>
        <v>2.9153378525512853E-3</v>
      </c>
      <c r="P54" s="274">
        <f t="shared" si="2"/>
        <v>4.373006778826928E-4</v>
      </c>
      <c r="Q54" s="275">
        <f>'7410 Kab. Buton Utara'!I40</f>
        <v>53.617716000000001</v>
      </c>
      <c r="R54" s="274">
        <f t="shared" si="3"/>
        <v>1.4813766262387552E-2</v>
      </c>
      <c r="S54" s="274">
        <f t="shared" si="4"/>
        <v>3.7034415655968879E-3</v>
      </c>
      <c r="T54" s="270">
        <f t="shared" si="11"/>
        <v>6.6587319856198438E-3</v>
      </c>
      <c r="U54" s="276">
        <f>FORMULASI!U54</f>
        <v>44057000</v>
      </c>
      <c r="V54" s="277">
        <f>FORMULASI!V54</f>
        <v>529850000</v>
      </c>
      <c r="W54" s="278">
        <f t="shared" si="12"/>
        <v>36000000</v>
      </c>
      <c r="X54" s="278">
        <f t="shared" si="13"/>
        <v>26700000</v>
      </c>
      <c r="Y54" s="279">
        <f t="shared" si="14"/>
        <v>194208000</v>
      </c>
      <c r="Z54" s="279">
        <f t="shared" si="15"/>
        <v>1387284</v>
      </c>
      <c r="AA54" s="279">
        <v>0</v>
      </c>
      <c r="AB54" s="279">
        <f t="shared" si="16"/>
        <v>3116160</v>
      </c>
      <c r="AC54" s="279">
        <f t="shared" si="17"/>
        <v>12600000</v>
      </c>
      <c r="AD54" s="279">
        <v>49200000</v>
      </c>
      <c r="AE54" s="280">
        <f t="shared" si="18"/>
        <v>52985000</v>
      </c>
      <c r="AF54" s="280">
        <v>14700000</v>
      </c>
      <c r="AG54" s="280">
        <v>92000000</v>
      </c>
      <c r="AH54" s="281">
        <f t="shared" si="19"/>
        <v>46953556</v>
      </c>
      <c r="AI54" s="282"/>
      <c r="AJ54" s="283">
        <f t="shared" si="20"/>
        <v>8.861669529112012</v>
      </c>
      <c r="AK54" s="284">
        <f t="shared" si="28"/>
        <v>256908000</v>
      </c>
      <c r="AL54" s="284">
        <f t="shared" si="29"/>
        <v>3116160</v>
      </c>
      <c r="AM54" s="285">
        <f t="shared" si="21"/>
        <v>529850000</v>
      </c>
      <c r="AN54" s="286">
        <f t="shared" si="30"/>
        <v>529850000</v>
      </c>
      <c r="AO54" s="285">
        <f t="shared" si="22"/>
        <v>0</v>
      </c>
      <c r="AP54" s="285">
        <f t="shared" si="23"/>
        <v>46953000</v>
      </c>
      <c r="AR54" s="158">
        <f t="shared" si="24"/>
        <v>529850000</v>
      </c>
      <c r="AS54" s="158">
        <f t="shared" si="25"/>
        <v>0</v>
      </c>
      <c r="AW54" s="288"/>
      <c r="AZ54" s="288"/>
      <c r="BF54" s="288"/>
    </row>
    <row r="55" spans="2:58" s="69" customFormat="1" ht="30" x14ac:dyDescent="0.25">
      <c r="B55" s="91">
        <v>45</v>
      </c>
      <c r="C55" s="74" t="str">
        <f>FORMULASI!C55</f>
        <v>Kulisusu Barat</v>
      </c>
      <c r="D55" s="74" t="str">
        <f>FORMULASI!D55</f>
        <v>Rahmat Baru</v>
      </c>
      <c r="E55" s="75">
        <f>FORMULASI!E55</f>
        <v>485793000</v>
      </c>
      <c r="F55" s="74" t="str">
        <f>'7410 Kab. Buton Utara (2)'!D44</f>
        <v>Sangat Tertinggal</v>
      </c>
      <c r="G55" s="74">
        <f>'7410 Kab. Buton Utara'!E44</f>
        <v>4</v>
      </c>
      <c r="H55" s="112">
        <f>'7410 Kab. Buton Utara'!F44</f>
        <v>305</v>
      </c>
      <c r="I55" s="92">
        <f t="shared" si="8"/>
        <v>6.3772843223351312E-3</v>
      </c>
      <c r="J55" s="92">
        <f t="shared" si="9"/>
        <v>6.3772843223351315E-4</v>
      </c>
      <c r="K55" s="112">
        <f>'7410 Kab. Buton Utara'!G44</f>
        <v>74</v>
      </c>
      <c r="L55" s="92">
        <f t="shared" si="10"/>
        <v>9.6304008328995314E-3</v>
      </c>
      <c r="M55" s="92">
        <f t="shared" si="0"/>
        <v>4.8152004164497657E-3</v>
      </c>
      <c r="N55" s="93">
        <f>'7410 Kab. Buton Utara'!H44</f>
        <v>5.667586</v>
      </c>
      <c r="O55" s="92">
        <f t="shared" si="1"/>
        <v>3.2514120077039555E-3</v>
      </c>
      <c r="P55" s="92">
        <f t="shared" si="2"/>
        <v>4.877118011555933E-4</v>
      </c>
      <c r="Q55" s="93">
        <f>'7410 Kab. Buton Utara'!I44</f>
        <v>41.005685999999997</v>
      </c>
      <c r="R55" s="92">
        <f t="shared" si="3"/>
        <v>1.1329252589439981E-2</v>
      </c>
      <c r="S55" s="92">
        <f t="shared" si="4"/>
        <v>2.8323131473599952E-3</v>
      </c>
      <c r="T55" s="91">
        <f t="shared" si="11"/>
        <v>8.7729537971988677E-3</v>
      </c>
      <c r="U55" s="149">
        <f>FORMULASI!U55</f>
        <v>37174000</v>
      </c>
      <c r="V55" s="94">
        <f>FORMULASI!V55</f>
        <v>522967000</v>
      </c>
      <c r="W55" s="124">
        <f t="shared" si="12"/>
        <v>36000000</v>
      </c>
      <c r="X55" s="124">
        <f t="shared" si="13"/>
        <v>26700000</v>
      </c>
      <c r="Y55" s="125">
        <f t="shared" si="14"/>
        <v>194208000</v>
      </c>
      <c r="Z55" s="125">
        <f t="shared" si="15"/>
        <v>1387284</v>
      </c>
      <c r="AA55" s="125">
        <v>0</v>
      </c>
      <c r="AB55" s="125">
        <f t="shared" si="16"/>
        <v>3116160</v>
      </c>
      <c r="AC55" s="125">
        <f t="shared" si="17"/>
        <v>12600000</v>
      </c>
      <c r="AD55" s="125">
        <v>49200000</v>
      </c>
      <c r="AE55" s="126">
        <f t="shared" si="18"/>
        <v>52296700</v>
      </c>
      <c r="AF55" s="126">
        <v>14700000</v>
      </c>
      <c r="AG55" s="126">
        <v>92000000</v>
      </c>
      <c r="AH55" s="81">
        <f t="shared" si="19"/>
        <v>40758856</v>
      </c>
      <c r="AI55" s="233"/>
      <c r="AJ55" s="237">
        <f t="shared" si="20"/>
        <v>7.7937720735725202</v>
      </c>
      <c r="AK55" s="238">
        <f t="shared" si="28"/>
        <v>256908000</v>
      </c>
      <c r="AL55" s="238">
        <f t="shared" si="29"/>
        <v>3116160</v>
      </c>
      <c r="AM55" s="231">
        <f t="shared" si="21"/>
        <v>522967000</v>
      </c>
      <c r="AN55" s="158">
        <f t="shared" si="30"/>
        <v>522967000</v>
      </c>
      <c r="AO55" s="231">
        <f t="shared" si="22"/>
        <v>0</v>
      </c>
      <c r="AP55" s="231">
        <f t="shared" si="23"/>
        <v>40758000</v>
      </c>
      <c r="AR55" s="158">
        <f t="shared" si="24"/>
        <v>522967000</v>
      </c>
      <c r="AS55" s="158">
        <f t="shared" si="25"/>
        <v>0</v>
      </c>
      <c r="AW55" s="162"/>
      <c r="AZ55" s="162"/>
      <c r="BF55" s="162"/>
    </row>
    <row r="56" spans="2:58" s="287" customFormat="1" ht="30" x14ac:dyDescent="0.25">
      <c r="B56" s="270">
        <v>46</v>
      </c>
      <c r="C56" s="271" t="str">
        <f>FORMULASI!C56</f>
        <v>Kulisusu Barat</v>
      </c>
      <c r="D56" s="271" t="str">
        <f>FORMULASI!D56</f>
        <v>Soloy Agung</v>
      </c>
      <c r="E56" s="272">
        <f>FORMULASI!E56</f>
        <v>485793000</v>
      </c>
      <c r="F56" s="271" t="str">
        <f>'7410 Kab. Buton Utara (2)'!D49</f>
        <v>Sangat Tertinggal</v>
      </c>
      <c r="G56" s="271">
        <f>'7410 Kab. Buton Utara'!E49</f>
        <v>3</v>
      </c>
      <c r="H56" s="273">
        <f>'7410 Kab. Buton Utara'!F49</f>
        <v>255</v>
      </c>
      <c r="I56" s="274">
        <f t="shared" si="8"/>
        <v>5.3318278760506833E-3</v>
      </c>
      <c r="J56" s="274">
        <f t="shared" si="9"/>
        <v>5.331827876050684E-4</v>
      </c>
      <c r="K56" s="273">
        <f>'7410 Kab. Buton Utara'!G49</f>
        <v>65</v>
      </c>
      <c r="L56" s="274">
        <f t="shared" si="10"/>
        <v>8.4591358667360748E-3</v>
      </c>
      <c r="M56" s="274">
        <f t="shared" si="0"/>
        <v>4.2295679333680374E-3</v>
      </c>
      <c r="N56" s="275">
        <f>'7410 Kab. Buton Utara'!H49</f>
        <v>7.5037390000000004</v>
      </c>
      <c r="O56" s="274">
        <f t="shared" si="1"/>
        <v>4.3047863918212219E-3</v>
      </c>
      <c r="P56" s="274">
        <f t="shared" si="2"/>
        <v>6.4571795877318321E-4</v>
      </c>
      <c r="Q56" s="275">
        <f>'7410 Kab. Buton Utara'!I49</f>
        <v>69.809044999999998</v>
      </c>
      <c r="R56" s="274">
        <f t="shared" si="3"/>
        <v>1.928718626564575E-2</v>
      </c>
      <c r="S56" s="274">
        <f t="shared" si="4"/>
        <v>4.8217965664114374E-3</v>
      </c>
      <c r="T56" s="270">
        <f t="shared" si="11"/>
        <v>1.0230265246157725E-2</v>
      </c>
      <c r="U56" s="276">
        <f>FORMULASI!U56</f>
        <v>62933000</v>
      </c>
      <c r="V56" s="277">
        <f>FORMULASI!V56</f>
        <v>548726000</v>
      </c>
      <c r="W56" s="278">
        <f t="shared" si="12"/>
        <v>36000000</v>
      </c>
      <c r="X56" s="278">
        <f t="shared" si="13"/>
        <v>26700000</v>
      </c>
      <c r="Y56" s="279">
        <f t="shared" si="14"/>
        <v>194208000</v>
      </c>
      <c r="Z56" s="279">
        <f t="shared" si="15"/>
        <v>1387284</v>
      </c>
      <c r="AA56" s="279">
        <v>0</v>
      </c>
      <c r="AB56" s="279">
        <f t="shared" si="16"/>
        <v>3116160</v>
      </c>
      <c r="AC56" s="279">
        <f t="shared" si="17"/>
        <v>12600000</v>
      </c>
      <c r="AD56" s="279">
        <v>49200000</v>
      </c>
      <c r="AE56" s="280">
        <f t="shared" si="18"/>
        <v>54872600</v>
      </c>
      <c r="AF56" s="280">
        <v>14700000</v>
      </c>
      <c r="AG56" s="280">
        <v>92000000</v>
      </c>
      <c r="AH56" s="281">
        <f t="shared" si="19"/>
        <v>63941956</v>
      </c>
      <c r="AI56" s="282"/>
      <c r="AJ56" s="283">
        <f t="shared" si="20"/>
        <v>11.652802309349292</v>
      </c>
      <c r="AK56" s="284">
        <f t="shared" si="28"/>
        <v>256908000</v>
      </c>
      <c r="AL56" s="284">
        <f t="shared" si="29"/>
        <v>3116160</v>
      </c>
      <c r="AM56" s="285">
        <f t="shared" si="21"/>
        <v>548726000</v>
      </c>
      <c r="AN56" s="286">
        <f t="shared" si="30"/>
        <v>548726000</v>
      </c>
      <c r="AO56" s="285">
        <f t="shared" si="22"/>
        <v>0</v>
      </c>
      <c r="AP56" s="285">
        <f t="shared" si="23"/>
        <v>63941000</v>
      </c>
      <c r="AR56" s="158">
        <f t="shared" si="24"/>
        <v>548726000</v>
      </c>
      <c r="AS56" s="158">
        <f t="shared" si="25"/>
        <v>0</v>
      </c>
      <c r="AW56" s="288"/>
      <c r="AZ56" s="288"/>
      <c r="BF56" s="288"/>
    </row>
    <row r="57" spans="2:58" s="69" customFormat="1" x14ac:dyDescent="0.25">
      <c r="B57" s="91">
        <v>47</v>
      </c>
      <c r="C57" s="74" t="str">
        <f>FORMULASI!C57</f>
        <v>Kulisusu Barat</v>
      </c>
      <c r="D57" s="74" t="str">
        <f>FORMULASI!D57</f>
        <v>Bumi Lapero</v>
      </c>
      <c r="E57" s="75">
        <f>FORMULASI!E57</f>
        <v>485793000</v>
      </c>
      <c r="F57" s="74" t="str">
        <f>'7410 Kab. Buton Utara (2)'!D50</f>
        <v>Tertinggal</v>
      </c>
      <c r="G57" s="74">
        <f>'7410 Kab. Buton Utara'!E50</f>
        <v>2</v>
      </c>
      <c r="H57" s="112">
        <f>'7410 Kab. Buton Utara'!F50</f>
        <v>467</v>
      </c>
      <c r="I57" s="92">
        <f t="shared" si="8"/>
        <v>9.7645632082967431E-3</v>
      </c>
      <c r="J57" s="92">
        <f t="shared" si="9"/>
        <v>9.7645632082967435E-4</v>
      </c>
      <c r="K57" s="112">
        <f>'7410 Kab. Buton Utara'!G50</f>
        <v>32</v>
      </c>
      <c r="L57" s="92">
        <f t="shared" si="10"/>
        <v>4.1644976574700676E-3</v>
      </c>
      <c r="M57" s="92">
        <f t="shared" si="0"/>
        <v>2.0822488287350338E-3</v>
      </c>
      <c r="N57" s="93">
        <f>'7410 Kab. Buton Utara'!H50</f>
        <v>13.298423</v>
      </c>
      <c r="O57" s="92">
        <f t="shared" si="1"/>
        <v>7.6291126814355282E-3</v>
      </c>
      <c r="P57" s="92">
        <f t="shared" si="2"/>
        <v>1.1443669022153291E-3</v>
      </c>
      <c r="Q57" s="93">
        <f>'7410 Kab. Buton Utara'!I50</f>
        <v>43.496653000000002</v>
      </c>
      <c r="R57" s="92">
        <f t="shared" si="3"/>
        <v>1.2017469202496025E-2</v>
      </c>
      <c r="S57" s="92">
        <f t="shared" si="4"/>
        <v>3.0043673006240061E-3</v>
      </c>
      <c r="T57" s="91">
        <f t="shared" si="11"/>
        <v>7.207439352404043E-3</v>
      </c>
      <c r="U57" s="149">
        <f>FORMULASI!U57</f>
        <v>37382000</v>
      </c>
      <c r="V57" s="94">
        <f>FORMULASI!V57</f>
        <v>523175000</v>
      </c>
      <c r="W57" s="124">
        <f t="shared" si="12"/>
        <v>36000000</v>
      </c>
      <c r="X57" s="124">
        <f t="shared" si="13"/>
        <v>26700000</v>
      </c>
      <c r="Y57" s="125">
        <f t="shared" si="14"/>
        <v>194208000</v>
      </c>
      <c r="Z57" s="125">
        <f t="shared" si="15"/>
        <v>1387284</v>
      </c>
      <c r="AA57" s="125">
        <v>0</v>
      </c>
      <c r="AB57" s="125">
        <f t="shared" si="16"/>
        <v>3116160</v>
      </c>
      <c r="AC57" s="125">
        <f t="shared" si="17"/>
        <v>12600000</v>
      </c>
      <c r="AD57" s="125">
        <v>49200000</v>
      </c>
      <c r="AE57" s="126">
        <f t="shared" si="18"/>
        <v>52317500</v>
      </c>
      <c r="AF57" s="126">
        <v>14700000</v>
      </c>
      <c r="AG57" s="126">
        <v>92000000</v>
      </c>
      <c r="AH57" s="81">
        <f t="shared" si="19"/>
        <v>40946056</v>
      </c>
      <c r="AI57" s="233"/>
      <c r="AJ57" s="237">
        <f t="shared" si="20"/>
        <v>7.8264550102738086</v>
      </c>
      <c r="AK57" s="238">
        <f t="shared" si="28"/>
        <v>256908000</v>
      </c>
      <c r="AL57" s="238">
        <f t="shared" si="29"/>
        <v>3116160</v>
      </c>
      <c r="AM57" s="231">
        <f t="shared" si="21"/>
        <v>523175000</v>
      </c>
      <c r="AN57" s="158">
        <f t="shared" si="30"/>
        <v>523175000</v>
      </c>
      <c r="AO57" s="231">
        <f t="shared" si="22"/>
        <v>0</v>
      </c>
      <c r="AP57" s="231">
        <f t="shared" si="23"/>
        <v>40946000</v>
      </c>
      <c r="AR57" s="158">
        <f t="shared" si="24"/>
        <v>523175000</v>
      </c>
      <c r="AS57" s="158">
        <f t="shared" si="25"/>
        <v>0</v>
      </c>
      <c r="AW57" s="162"/>
      <c r="AZ57" s="162"/>
      <c r="BF57" s="162"/>
    </row>
    <row r="58" spans="2:58" s="287" customFormat="1" x14ac:dyDescent="0.25">
      <c r="B58" s="270">
        <v>48</v>
      </c>
      <c r="C58" s="271" t="str">
        <f>FORMULASI!C58</f>
        <v>Kulisusu Barat</v>
      </c>
      <c r="D58" s="271" t="str">
        <f>FORMULASI!D58</f>
        <v>Karya Mulya</v>
      </c>
      <c r="E58" s="272">
        <f>FORMULASI!E58</f>
        <v>485793000</v>
      </c>
      <c r="F58" s="271" t="str">
        <f>'7410 Kab. Buton Utara (2)'!D53</f>
        <v>Tertinggal</v>
      </c>
      <c r="G58" s="271">
        <f>'7410 Kab. Buton Utara'!E53</f>
        <v>5</v>
      </c>
      <c r="H58" s="273">
        <f>'7410 Kab. Buton Utara'!F53</f>
        <v>723</v>
      </c>
      <c r="I58" s="274">
        <f t="shared" si="8"/>
        <v>1.5117300213273115E-2</v>
      </c>
      <c r="J58" s="274">
        <f t="shared" si="9"/>
        <v>1.5117300213273116E-3</v>
      </c>
      <c r="K58" s="273">
        <f>'7410 Kab. Buton Utara'!G53</f>
        <v>139</v>
      </c>
      <c r="L58" s="274">
        <f t="shared" si="10"/>
        <v>1.8089536699635606E-2</v>
      </c>
      <c r="M58" s="274">
        <f t="shared" si="0"/>
        <v>9.0447683498178031E-3</v>
      </c>
      <c r="N58" s="275">
        <f>'7410 Kab. Buton Utara'!H53</f>
        <v>65.789030999999994</v>
      </c>
      <c r="O58" s="274">
        <f t="shared" si="1"/>
        <v>3.7742214298752193E-2</v>
      </c>
      <c r="P58" s="274">
        <f t="shared" si="2"/>
        <v>5.6613321448128291E-3</v>
      </c>
      <c r="Q58" s="275">
        <f>'7410 Kab. Buton Utara'!I53</f>
        <v>42.344583</v>
      </c>
      <c r="R58" s="274">
        <f t="shared" si="3"/>
        <v>1.1699169637145108E-2</v>
      </c>
      <c r="S58" s="274">
        <f t="shared" si="4"/>
        <v>2.924792409286277E-3</v>
      </c>
      <c r="T58" s="270">
        <f t="shared" si="11"/>
        <v>1.9142622925244223E-2</v>
      </c>
      <c r="U58" s="276">
        <f>FORMULASI!U58</f>
        <v>43944000</v>
      </c>
      <c r="V58" s="277">
        <f>FORMULASI!V58</f>
        <v>529737000</v>
      </c>
      <c r="W58" s="278">
        <f t="shared" si="12"/>
        <v>36000000</v>
      </c>
      <c r="X58" s="278">
        <f t="shared" si="13"/>
        <v>26700000</v>
      </c>
      <c r="Y58" s="279">
        <f t="shared" si="14"/>
        <v>194208000</v>
      </c>
      <c r="Z58" s="279">
        <f t="shared" si="15"/>
        <v>1387284</v>
      </c>
      <c r="AA58" s="279">
        <v>0</v>
      </c>
      <c r="AB58" s="279">
        <f t="shared" si="16"/>
        <v>3116160</v>
      </c>
      <c r="AC58" s="279">
        <f t="shared" si="17"/>
        <v>12600000</v>
      </c>
      <c r="AD58" s="279">
        <v>49200000</v>
      </c>
      <c r="AE58" s="280">
        <f t="shared" si="18"/>
        <v>52973700</v>
      </c>
      <c r="AF58" s="280">
        <v>14700000</v>
      </c>
      <c r="AG58" s="280">
        <v>92000000</v>
      </c>
      <c r="AH58" s="281">
        <f t="shared" si="19"/>
        <v>46851856</v>
      </c>
      <c r="AI58" s="282"/>
      <c r="AJ58" s="283">
        <f t="shared" si="20"/>
        <v>8.8443616360571387</v>
      </c>
      <c r="AK58" s="284">
        <f t="shared" si="28"/>
        <v>256908000</v>
      </c>
      <c r="AL58" s="284">
        <f t="shared" si="29"/>
        <v>3116160</v>
      </c>
      <c r="AM58" s="285">
        <f t="shared" si="21"/>
        <v>529737000</v>
      </c>
      <c r="AN58" s="286">
        <f t="shared" si="30"/>
        <v>529737000</v>
      </c>
      <c r="AO58" s="285">
        <f t="shared" si="22"/>
        <v>0</v>
      </c>
      <c r="AP58" s="285">
        <f t="shared" si="23"/>
        <v>46851000</v>
      </c>
      <c r="AR58" s="158">
        <f t="shared" si="24"/>
        <v>529737000</v>
      </c>
      <c r="AS58" s="158">
        <f t="shared" si="25"/>
        <v>0</v>
      </c>
      <c r="AW58" s="288"/>
      <c r="AZ58" s="288"/>
      <c r="BF58" s="288"/>
    </row>
    <row r="59" spans="2:58" s="69" customFormat="1" x14ac:dyDescent="0.25">
      <c r="B59" s="91">
        <v>49</v>
      </c>
      <c r="C59" s="74" t="str">
        <f>FORMULASI!C59</f>
        <v>Kulisusu Barat</v>
      </c>
      <c r="D59" s="74" t="str">
        <f>FORMULASI!D59</f>
        <v>Lambale</v>
      </c>
      <c r="E59" s="75">
        <f>FORMULASI!E59</f>
        <v>485793000</v>
      </c>
      <c r="F59" s="74" t="str">
        <f>'7410 Kab. Buton Utara (2)'!D56</f>
        <v>Tertinggal</v>
      </c>
      <c r="G59" s="74">
        <f>'7410 Kab. Buton Utara'!E56</f>
        <v>6</v>
      </c>
      <c r="H59" s="112">
        <f>'7410 Kab. Buton Utara'!F56</f>
        <v>598</v>
      </c>
      <c r="I59" s="92">
        <f t="shared" si="8"/>
        <v>1.2503659097561995E-2</v>
      </c>
      <c r="J59" s="92">
        <f t="shared" si="9"/>
        <v>1.2503659097561997E-3</v>
      </c>
      <c r="K59" s="112">
        <f>'7410 Kab. Buton Utara'!G56</f>
        <v>158</v>
      </c>
      <c r="L59" s="92">
        <f t="shared" si="10"/>
        <v>2.0562207183758459E-2</v>
      </c>
      <c r="M59" s="92">
        <f t="shared" si="0"/>
        <v>1.0281103591879229E-2</v>
      </c>
      <c r="N59" s="93">
        <f>'7410 Kab. Buton Utara'!H56</f>
        <v>36.157761999999998</v>
      </c>
      <c r="O59" s="92">
        <f t="shared" si="1"/>
        <v>2.0743184406641874E-2</v>
      </c>
      <c r="P59" s="92">
        <f t="shared" si="2"/>
        <v>3.1114776609962812E-3</v>
      </c>
      <c r="Q59" s="93">
        <f>'7410 Kab. Buton Utara'!I56</f>
        <v>46.439514000000003</v>
      </c>
      <c r="R59" s="92">
        <f t="shared" si="3"/>
        <v>1.2830537312236023E-2</v>
      </c>
      <c r="S59" s="92">
        <f t="shared" si="4"/>
        <v>3.2076343280590057E-3</v>
      </c>
      <c r="T59" s="91">
        <f t="shared" si="11"/>
        <v>1.7850581490690715E-2</v>
      </c>
      <c r="U59" s="149">
        <f>FORMULASI!U59</f>
        <v>84913000</v>
      </c>
      <c r="V59" s="94">
        <f>FORMULASI!V59</f>
        <v>570706000</v>
      </c>
      <c r="W59" s="124">
        <f t="shared" si="12"/>
        <v>36000000</v>
      </c>
      <c r="X59" s="124">
        <f t="shared" si="13"/>
        <v>26700000</v>
      </c>
      <c r="Y59" s="125">
        <f t="shared" si="14"/>
        <v>194208000</v>
      </c>
      <c r="Z59" s="125">
        <f t="shared" si="15"/>
        <v>1387284</v>
      </c>
      <c r="AA59" s="125">
        <v>0</v>
      </c>
      <c r="AB59" s="125">
        <f t="shared" si="16"/>
        <v>3116160</v>
      </c>
      <c r="AC59" s="125">
        <f t="shared" si="17"/>
        <v>12600000</v>
      </c>
      <c r="AD59" s="125">
        <v>49200000</v>
      </c>
      <c r="AE59" s="126">
        <f t="shared" si="18"/>
        <v>57070600</v>
      </c>
      <c r="AF59" s="126">
        <v>14700000</v>
      </c>
      <c r="AG59" s="126">
        <v>92000000</v>
      </c>
      <c r="AH59" s="81">
        <f t="shared" si="19"/>
        <v>83723956</v>
      </c>
      <c r="AI59" s="233"/>
      <c r="AJ59" s="237">
        <f t="shared" si="20"/>
        <v>14.670242822048479</v>
      </c>
      <c r="AK59" s="238">
        <f t="shared" si="28"/>
        <v>256908000</v>
      </c>
      <c r="AL59" s="238">
        <f t="shared" si="29"/>
        <v>3116160</v>
      </c>
      <c r="AM59" s="231">
        <f t="shared" si="21"/>
        <v>570706000</v>
      </c>
      <c r="AN59" s="158">
        <f t="shared" si="30"/>
        <v>570706000</v>
      </c>
      <c r="AO59" s="231">
        <f t="shared" si="22"/>
        <v>0</v>
      </c>
      <c r="AP59" s="231">
        <f t="shared" si="23"/>
        <v>83723000</v>
      </c>
      <c r="AR59" s="158">
        <f t="shared" si="24"/>
        <v>570706000</v>
      </c>
      <c r="AS59" s="158">
        <f t="shared" si="25"/>
        <v>0</v>
      </c>
      <c r="AW59" s="162"/>
      <c r="AZ59" s="162"/>
      <c r="BF59" s="162"/>
    </row>
    <row r="60" spans="2:58" s="287" customFormat="1" ht="30" x14ac:dyDescent="0.25">
      <c r="B60" s="270">
        <v>50</v>
      </c>
      <c r="C60" s="271" t="str">
        <f>FORMULASI!C60</f>
        <v>Kulisusu Barat</v>
      </c>
      <c r="D60" s="271" t="str">
        <f>FORMULASI!D60</f>
        <v>Lapandewa</v>
      </c>
      <c r="E60" s="272">
        <f>FORMULASI!E60</f>
        <v>485793000</v>
      </c>
      <c r="F60" s="271" t="str">
        <f>'7410 Kab. Buton Utara (2)'!D57</f>
        <v>Sangat Tertinggal</v>
      </c>
      <c r="G60" s="271">
        <f>'7410 Kab. Buton Utara'!E57</f>
        <v>5</v>
      </c>
      <c r="H60" s="273">
        <f>'7410 Kab. Buton Utara'!F57</f>
        <v>554</v>
      </c>
      <c r="I60" s="274">
        <f t="shared" si="8"/>
        <v>1.1583657424831681E-2</v>
      </c>
      <c r="J60" s="274">
        <f t="shared" si="9"/>
        <v>1.1583657424831682E-3</v>
      </c>
      <c r="K60" s="273">
        <f>'7410 Kab. Buton Utara'!G57</f>
        <v>138</v>
      </c>
      <c r="L60" s="274">
        <f t="shared" si="10"/>
        <v>1.7959396147839667E-2</v>
      </c>
      <c r="M60" s="274">
        <f t="shared" si="0"/>
        <v>8.9796980739198333E-3</v>
      </c>
      <c r="N60" s="275">
        <f>'7410 Kab. Buton Utara'!H57</f>
        <v>9.6420700000000004</v>
      </c>
      <c r="O60" s="274">
        <f t="shared" si="1"/>
        <v>5.5315159182625692E-3</v>
      </c>
      <c r="P60" s="274">
        <f t="shared" si="2"/>
        <v>8.2972738773938535E-4</v>
      </c>
      <c r="Q60" s="275">
        <f>'7410 Kab. Buton Utara'!I57</f>
        <v>43.457000999999998</v>
      </c>
      <c r="R60" s="274">
        <f t="shared" si="3"/>
        <v>1.2006513952931938E-2</v>
      </c>
      <c r="S60" s="274">
        <f t="shared" si="4"/>
        <v>3.0016284882329845E-3</v>
      </c>
      <c r="T60" s="270">
        <f t="shared" si="11"/>
        <v>1.3969419692375371E-2</v>
      </c>
      <c r="U60" s="276">
        <f>FORMULASI!U60</f>
        <v>80018000</v>
      </c>
      <c r="V60" s="277">
        <f>FORMULASI!V60</f>
        <v>565811000</v>
      </c>
      <c r="W60" s="278">
        <f t="shared" si="12"/>
        <v>36000000</v>
      </c>
      <c r="X60" s="278">
        <f t="shared" si="13"/>
        <v>26700000</v>
      </c>
      <c r="Y60" s="279">
        <f t="shared" si="14"/>
        <v>194208000</v>
      </c>
      <c r="Z60" s="279">
        <f t="shared" si="15"/>
        <v>1387284</v>
      </c>
      <c r="AA60" s="279">
        <v>0</v>
      </c>
      <c r="AB60" s="279">
        <f t="shared" si="16"/>
        <v>3116160</v>
      </c>
      <c r="AC60" s="279">
        <f t="shared" si="17"/>
        <v>12600000</v>
      </c>
      <c r="AD60" s="279">
        <v>49200000</v>
      </c>
      <c r="AE60" s="280">
        <f t="shared" si="18"/>
        <v>56581100</v>
      </c>
      <c r="AF60" s="280">
        <v>14700000</v>
      </c>
      <c r="AG60" s="280">
        <v>92000000</v>
      </c>
      <c r="AH60" s="281">
        <f t="shared" si="19"/>
        <v>79318456</v>
      </c>
      <c r="AI60" s="282"/>
      <c r="AJ60" s="283">
        <f t="shared" si="20"/>
        <v>14.018542587542484</v>
      </c>
      <c r="AK60" s="284">
        <f t="shared" si="28"/>
        <v>256908000</v>
      </c>
      <c r="AL60" s="284">
        <f t="shared" si="29"/>
        <v>3116160</v>
      </c>
      <c r="AM60" s="285">
        <f t="shared" si="21"/>
        <v>565811000</v>
      </c>
      <c r="AN60" s="286">
        <f t="shared" si="30"/>
        <v>565811000</v>
      </c>
      <c r="AO60" s="285">
        <f t="shared" si="22"/>
        <v>0</v>
      </c>
      <c r="AP60" s="285">
        <f t="shared" si="23"/>
        <v>79318000</v>
      </c>
      <c r="AR60" s="158">
        <f t="shared" si="24"/>
        <v>565811000</v>
      </c>
      <c r="AS60" s="158">
        <f t="shared" si="25"/>
        <v>0</v>
      </c>
      <c r="AW60" s="288"/>
      <c r="AZ60" s="288"/>
      <c r="BF60" s="288"/>
    </row>
    <row r="61" spans="2:58" s="69" customFormat="1" x14ac:dyDescent="0.25">
      <c r="B61" s="91">
        <v>51</v>
      </c>
      <c r="C61" s="74" t="str">
        <f>FORMULASI!C61</f>
        <v>Kulisusu Barat</v>
      </c>
      <c r="D61" s="74" t="str">
        <f>FORMULASI!D61</f>
        <v>Lauki</v>
      </c>
      <c r="E61" s="75">
        <f>FORMULASI!E61</f>
        <v>485793000</v>
      </c>
      <c r="F61" s="74" t="str">
        <f>'7410 Kab. Buton Utara (2)'!D63</f>
        <v>Tertinggal</v>
      </c>
      <c r="G61" s="74">
        <f>'7410 Kab. Buton Utara'!E63</f>
        <v>2</v>
      </c>
      <c r="H61" s="112">
        <f>'7410 Kab. Buton Utara'!F63</f>
        <v>574</v>
      </c>
      <c r="I61" s="92">
        <f t="shared" si="8"/>
        <v>1.2001840003345461E-2</v>
      </c>
      <c r="J61" s="92">
        <f t="shared" si="9"/>
        <v>1.2001840003345462E-3</v>
      </c>
      <c r="K61" s="112">
        <f>'7410 Kab. Buton Utara'!G63</f>
        <v>30</v>
      </c>
      <c r="L61" s="92">
        <f t="shared" si="10"/>
        <v>3.9042165538781884E-3</v>
      </c>
      <c r="M61" s="92">
        <f t="shared" si="0"/>
        <v>1.9521082769390942E-3</v>
      </c>
      <c r="N61" s="93">
        <f>'7410 Kab. Buton Utara'!H63</f>
        <v>8.7655770000000004</v>
      </c>
      <c r="O61" s="92">
        <f t="shared" si="1"/>
        <v>5.0286845779232313E-3</v>
      </c>
      <c r="P61" s="92">
        <f t="shared" si="2"/>
        <v>7.5430268668848471E-4</v>
      </c>
      <c r="Q61" s="93">
        <f>'7410 Kab. Buton Utara'!I63</f>
        <v>63.388026000000004</v>
      </c>
      <c r="R61" s="92">
        <f t="shared" si="3"/>
        <v>1.7513155558475206E-2</v>
      </c>
      <c r="S61" s="92">
        <f t="shared" si="4"/>
        <v>4.3782888896188015E-3</v>
      </c>
      <c r="T61" s="91">
        <f t="shared" si="11"/>
        <v>8.2848838535809263E-3</v>
      </c>
      <c r="U61" s="149">
        <f>FORMULASI!U61</f>
        <v>37078000</v>
      </c>
      <c r="V61" s="94">
        <f>FORMULASI!V61</f>
        <v>522871000</v>
      </c>
      <c r="W61" s="124">
        <f t="shared" si="12"/>
        <v>36000000</v>
      </c>
      <c r="X61" s="124">
        <f t="shared" si="13"/>
        <v>26700000</v>
      </c>
      <c r="Y61" s="125">
        <f t="shared" si="14"/>
        <v>194208000</v>
      </c>
      <c r="Z61" s="125">
        <f t="shared" si="15"/>
        <v>1387284</v>
      </c>
      <c r="AA61" s="125">
        <v>0</v>
      </c>
      <c r="AB61" s="125">
        <f t="shared" si="16"/>
        <v>3116160</v>
      </c>
      <c r="AC61" s="125">
        <f t="shared" si="17"/>
        <v>12600000</v>
      </c>
      <c r="AD61" s="125">
        <v>49200000</v>
      </c>
      <c r="AE61" s="126">
        <f t="shared" si="18"/>
        <v>52287100</v>
      </c>
      <c r="AF61" s="126">
        <v>14700000</v>
      </c>
      <c r="AG61" s="126">
        <v>92000000</v>
      </c>
      <c r="AH61" s="81">
        <f t="shared" si="19"/>
        <v>40672456</v>
      </c>
      <c r="AI61" s="233"/>
      <c r="AJ61" s="237">
        <f t="shared" si="20"/>
        <v>7.7786788710791006</v>
      </c>
      <c r="AK61" s="238">
        <f t="shared" si="28"/>
        <v>256908000</v>
      </c>
      <c r="AL61" s="238">
        <f t="shared" si="29"/>
        <v>3116160</v>
      </c>
      <c r="AM61" s="231">
        <f t="shared" si="21"/>
        <v>522871000</v>
      </c>
      <c r="AN61" s="158">
        <f t="shared" si="30"/>
        <v>522871000</v>
      </c>
      <c r="AO61" s="231">
        <f t="shared" si="22"/>
        <v>0</v>
      </c>
      <c r="AP61" s="231">
        <f t="shared" si="23"/>
        <v>40672000</v>
      </c>
      <c r="AR61" s="158">
        <f t="shared" si="24"/>
        <v>522871000</v>
      </c>
      <c r="AS61" s="158">
        <f t="shared" si="25"/>
        <v>0</v>
      </c>
      <c r="AW61" s="162"/>
      <c r="AZ61" s="162"/>
      <c r="BF61" s="162"/>
    </row>
    <row r="62" spans="2:58" s="287" customFormat="1" x14ac:dyDescent="0.25">
      <c r="B62" s="270">
        <v>52</v>
      </c>
      <c r="C62" s="271" t="str">
        <f>FORMULASI!C62</f>
        <v>Kulisusu Barat</v>
      </c>
      <c r="D62" s="271" t="str">
        <f>FORMULASI!D62</f>
        <v>Mekar Jaya</v>
      </c>
      <c r="E62" s="272">
        <f>FORMULASI!E62</f>
        <v>485793000</v>
      </c>
      <c r="F62" s="271" t="str">
        <f>'7410 Kab. Buton Utara (2)'!D69</f>
        <v>Tertinggal</v>
      </c>
      <c r="G62" s="271">
        <f>'7410 Kab. Buton Utara'!E69</f>
        <v>3</v>
      </c>
      <c r="H62" s="273">
        <f>'7410 Kab. Buton Utara'!F69</f>
        <v>589</v>
      </c>
      <c r="I62" s="274">
        <f t="shared" si="8"/>
        <v>1.2315476937230795E-2</v>
      </c>
      <c r="J62" s="274">
        <f t="shared" si="9"/>
        <v>1.2315476937230796E-3</v>
      </c>
      <c r="K62" s="273">
        <f>'7410 Kab. Buton Utara'!G69</f>
        <v>47</v>
      </c>
      <c r="L62" s="274">
        <f t="shared" si="10"/>
        <v>6.1166059344091618E-3</v>
      </c>
      <c r="M62" s="274">
        <f t="shared" si="0"/>
        <v>3.0583029672045809E-3</v>
      </c>
      <c r="N62" s="275">
        <f>'7410 Kab. Buton Utara'!H69</f>
        <v>35.724845999999999</v>
      </c>
      <c r="O62" s="274">
        <f t="shared" si="1"/>
        <v>2.0494826767123539E-2</v>
      </c>
      <c r="P62" s="274">
        <f t="shared" si="2"/>
        <v>3.0742240150685306E-3</v>
      </c>
      <c r="Q62" s="275">
        <f>'7410 Kab. Buton Utara'!I69</f>
        <v>46.980528999999997</v>
      </c>
      <c r="R62" s="274">
        <f t="shared" si="3"/>
        <v>1.2980011597087051E-2</v>
      </c>
      <c r="S62" s="274">
        <f t="shared" si="4"/>
        <v>3.2450028992717628E-3</v>
      </c>
      <c r="T62" s="270">
        <f t="shared" si="11"/>
        <v>1.0609077575267955E-2</v>
      </c>
      <c r="U62" s="276">
        <f>FORMULASI!U62</f>
        <v>29674000</v>
      </c>
      <c r="V62" s="277">
        <f>FORMULASI!V62</f>
        <v>515467000</v>
      </c>
      <c r="W62" s="278">
        <f t="shared" si="12"/>
        <v>36000000</v>
      </c>
      <c r="X62" s="278">
        <f t="shared" si="13"/>
        <v>26700000</v>
      </c>
      <c r="Y62" s="279">
        <f t="shared" si="14"/>
        <v>194208000</v>
      </c>
      <c r="Z62" s="279">
        <f t="shared" si="15"/>
        <v>1387284</v>
      </c>
      <c r="AA62" s="279">
        <v>0</v>
      </c>
      <c r="AB62" s="279">
        <f t="shared" si="16"/>
        <v>3116160</v>
      </c>
      <c r="AC62" s="279">
        <f t="shared" si="17"/>
        <v>12600000</v>
      </c>
      <c r="AD62" s="279">
        <v>49200000</v>
      </c>
      <c r="AE62" s="280">
        <f t="shared" si="18"/>
        <v>51546700</v>
      </c>
      <c r="AF62" s="280">
        <v>14700000</v>
      </c>
      <c r="AG62" s="280">
        <v>92000000</v>
      </c>
      <c r="AH62" s="281">
        <f t="shared" si="19"/>
        <v>34008856</v>
      </c>
      <c r="AI62" s="282"/>
      <c r="AJ62" s="283">
        <f t="shared" si="20"/>
        <v>6.5976786098819131</v>
      </c>
      <c r="AK62" s="284">
        <f t="shared" si="28"/>
        <v>256908000</v>
      </c>
      <c r="AL62" s="284">
        <f t="shared" si="29"/>
        <v>3116160</v>
      </c>
      <c r="AM62" s="285">
        <f t="shared" si="21"/>
        <v>515467000</v>
      </c>
      <c r="AN62" s="286">
        <f t="shared" si="30"/>
        <v>515467000</v>
      </c>
      <c r="AO62" s="285">
        <f t="shared" si="22"/>
        <v>0</v>
      </c>
      <c r="AP62" s="285">
        <f t="shared" si="23"/>
        <v>34008000</v>
      </c>
      <c r="AR62" s="158">
        <f t="shared" si="24"/>
        <v>515467000</v>
      </c>
      <c r="AS62" s="158">
        <f t="shared" si="25"/>
        <v>0</v>
      </c>
      <c r="AW62" s="288"/>
      <c r="AZ62" s="288"/>
      <c r="BF62" s="288"/>
    </row>
    <row r="63" spans="2:58" s="69" customFormat="1" ht="30" x14ac:dyDescent="0.25">
      <c r="B63" s="91">
        <v>53</v>
      </c>
      <c r="C63" s="74" t="str">
        <f>FORMULASI!C63</f>
        <v>Kulisusu Barat</v>
      </c>
      <c r="D63" s="74" t="str">
        <f>FORMULASI!D63</f>
        <v>Labulanda</v>
      </c>
      <c r="E63" s="75">
        <f>FORMULASI!E63</f>
        <v>485793000</v>
      </c>
      <c r="F63" s="74" t="str">
        <f>'7410 Kab. Buton Utara (2)'!D75</f>
        <v>Sangat Tertinggal</v>
      </c>
      <c r="G63" s="74">
        <f>'7410 Kab. Buton Utara'!E75</f>
        <v>1</v>
      </c>
      <c r="H63" s="112">
        <f>'7410 Kab. Buton Utara'!F75</f>
        <v>248</v>
      </c>
      <c r="I63" s="92">
        <f t="shared" si="8"/>
        <v>5.1854639735708606E-3</v>
      </c>
      <c r="J63" s="92">
        <f t="shared" si="9"/>
        <v>5.1854639735708608E-4</v>
      </c>
      <c r="K63" s="112">
        <f>'7410 Kab. Buton Utara'!G75</f>
        <v>19</v>
      </c>
      <c r="L63" s="92">
        <f t="shared" si="10"/>
        <v>2.4726704841228526E-3</v>
      </c>
      <c r="M63" s="92">
        <f t="shared" si="0"/>
        <v>1.2363352420614263E-3</v>
      </c>
      <c r="N63" s="93">
        <f>'7410 Kab. Buton Utara'!H75</f>
        <v>50.498187999999999</v>
      </c>
      <c r="O63" s="92">
        <f t="shared" si="1"/>
        <v>2.8970079118427455E-2</v>
      </c>
      <c r="P63" s="92">
        <f t="shared" si="2"/>
        <v>4.3455118677641182E-3</v>
      </c>
      <c r="Q63" s="93">
        <f>'7410 Kab. Buton Utara'!I75</f>
        <v>56.294656000000003</v>
      </c>
      <c r="R63" s="92">
        <f t="shared" si="3"/>
        <v>1.5553364410477928E-2</v>
      </c>
      <c r="S63" s="92">
        <f t="shared" si="4"/>
        <v>3.8883411026194819E-3</v>
      </c>
      <c r="T63" s="91">
        <f t="shared" si="11"/>
        <v>9.9887346098021124E-3</v>
      </c>
      <c r="U63" s="149">
        <f>FORMULASI!U63</f>
        <v>61663000</v>
      </c>
      <c r="V63" s="94">
        <f>FORMULASI!V63</f>
        <v>547456000</v>
      </c>
      <c r="W63" s="124">
        <f t="shared" si="12"/>
        <v>36000000</v>
      </c>
      <c r="X63" s="124">
        <f t="shared" si="13"/>
        <v>26700000</v>
      </c>
      <c r="Y63" s="125">
        <f t="shared" si="14"/>
        <v>194208000</v>
      </c>
      <c r="Z63" s="125">
        <f t="shared" si="15"/>
        <v>1387284</v>
      </c>
      <c r="AA63" s="125">
        <v>0</v>
      </c>
      <c r="AB63" s="125">
        <f t="shared" si="16"/>
        <v>3116160</v>
      </c>
      <c r="AC63" s="125">
        <f t="shared" si="17"/>
        <v>12600000</v>
      </c>
      <c r="AD63" s="125">
        <v>49200000</v>
      </c>
      <c r="AE63" s="126">
        <f t="shared" si="18"/>
        <v>54745600</v>
      </c>
      <c r="AF63" s="126">
        <v>14700000</v>
      </c>
      <c r="AG63" s="126">
        <v>92000000</v>
      </c>
      <c r="AH63" s="81">
        <f t="shared" si="19"/>
        <v>62798956</v>
      </c>
      <c r="AI63" s="233"/>
      <c r="AJ63" s="237">
        <f t="shared" si="20"/>
        <v>11.471050824175824</v>
      </c>
      <c r="AK63" s="238">
        <f t="shared" si="28"/>
        <v>256908000</v>
      </c>
      <c r="AL63" s="238">
        <f t="shared" si="29"/>
        <v>3116160</v>
      </c>
      <c r="AM63" s="231">
        <f t="shared" si="21"/>
        <v>547456000</v>
      </c>
      <c r="AN63" s="158">
        <f t="shared" si="30"/>
        <v>547456000</v>
      </c>
      <c r="AO63" s="231">
        <f t="shared" si="22"/>
        <v>0</v>
      </c>
      <c r="AP63" s="231">
        <f t="shared" si="23"/>
        <v>62798000</v>
      </c>
      <c r="AR63" s="158">
        <f t="shared" si="24"/>
        <v>547456000</v>
      </c>
      <c r="AS63" s="158">
        <f t="shared" si="25"/>
        <v>0</v>
      </c>
      <c r="AW63" s="162"/>
      <c r="AZ63" s="162"/>
      <c r="BF63" s="162"/>
    </row>
    <row r="64" spans="2:58" s="287" customFormat="1" x14ac:dyDescent="0.25">
      <c r="B64" s="270">
        <v>54</v>
      </c>
      <c r="C64" s="271" t="str">
        <f>FORMULASI!C64</f>
        <v>Kulisusu Utara</v>
      </c>
      <c r="D64" s="271" t="str">
        <f>FORMULASI!D64</f>
        <v>Kurolabu</v>
      </c>
      <c r="E64" s="272">
        <f>FORMULASI!E64</f>
        <v>485793000</v>
      </c>
      <c r="F64" s="271" t="str">
        <f>'7410 Kab. Buton Utara (2)'!D2</f>
        <v>Tertinggal</v>
      </c>
      <c r="G64" s="271">
        <f>'7410 Kab. Buton Utara'!E2</f>
        <v>3</v>
      </c>
      <c r="H64" s="273">
        <f>'7410 Kab. Buton Utara'!F2</f>
        <v>457</v>
      </c>
      <c r="I64" s="274">
        <f t="shared" si="8"/>
        <v>9.5554719190398523E-3</v>
      </c>
      <c r="J64" s="274">
        <f t="shared" si="9"/>
        <v>9.5554719190398527E-4</v>
      </c>
      <c r="K64" s="273">
        <f>'7410 Kab. Buton Utara'!G2</f>
        <v>48</v>
      </c>
      <c r="L64" s="274">
        <f t="shared" si="10"/>
        <v>6.2467464862051014E-3</v>
      </c>
      <c r="M64" s="274">
        <f t="shared" si="0"/>
        <v>3.1233732431025507E-3</v>
      </c>
      <c r="N64" s="275">
        <f>'7410 Kab. Buton Utara'!H2</f>
        <v>4.5417069999999997</v>
      </c>
      <c r="O64" s="274">
        <f t="shared" si="1"/>
        <v>2.6055115308833616E-3</v>
      </c>
      <c r="P64" s="274">
        <f t="shared" si="2"/>
        <v>3.9082672963250425E-4</v>
      </c>
      <c r="Q64" s="275">
        <f>'7410 Kab. Buton Utara'!I2</f>
        <v>32.568536999999999</v>
      </c>
      <c r="R64" s="274">
        <f t="shared" si="3"/>
        <v>8.9981955707684504E-3</v>
      </c>
      <c r="S64" s="274">
        <f t="shared" si="4"/>
        <v>2.2495488926921126E-3</v>
      </c>
      <c r="T64" s="270">
        <f t="shared" si="11"/>
        <v>6.7192960573311524E-3</v>
      </c>
      <c r="U64" s="276">
        <f>FORMULASI!U64</f>
        <v>119980000</v>
      </c>
      <c r="V64" s="277">
        <f>FORMULASI!V64</f>
        <v>605773000</v>
      </c>
      <c r="W64" s="278">
        <f t="shared" si="12"/>
        <v>36000000</v>
      </c>
      <c r="X64" s="278">
        <f t="shared" si="13"/>
        <v>26700000</v>
      </c>
      <c r="Y64" s="279">
        <f t="shared" si="14"/>
        <v>194208000</v>
      </c>
      <c r="Z64" s="279">
        <f t="shared" si="15"/>
        <v>1387284</v>
      </c>
      <c r="AA64" s="279">
        <v>0</v>
      </c>
      <c r="AB64" s="279">
        <f t="shared" si="16"/>
        <v>3116160</v>
      </c>
      <c r="AC64" s="279">
        <f t="shared" si="17"/>
        <v>12600000</v>
      </c>
      <c r="AD64" s="279">
        <v>49200000</v>
      </c>
      <c r="AE64" s="280">
        <f t="shared" si="18"/>
        <v>60577300</v>
      </c>
      <c r="AF64" s="280">
        <v>14700000</v>
      </c>
      <c r="AG64" s="280">
        <v>92000000</v>
      </c>
      <c r="AH64" s="281">
        <f t="shared" si="19"/>
        <v>115284256</v>
      </c>
      <c r="AI64" s="282"/>
      <c r="AJ64" s="283">
        <f t="shared" si="20"/>
        <v>19.030933369430464</v>
      </c>
      <c r="AK64" s="284">
        <f t="shared" si="28"/>
        <v>256908000</v>
      </c>
      <c r="AL64" s="284">
        <f t="shared" si="29"/>
        <v>3116160</v>
      </c>
      <c r="AM64" s="285">
        <f t="shared" si="21"/>
        <v>605773000</v>
      </c>
      <c r="AN64" s="286">
        <f t="shared" si="30"/>
        <v>605773000</v>
      </c>
      <c r="AO64" s="285">
        <f t="shared" si="22"/>
        <v>0</v>
      </c>
      <c r="AP64" s="285">
        <f t="shared" si="23"/>
        <v>115284000</v>
      </c>
      <c r="AR64" s="158">
        <f t="shared" si="24"/>
        <v>605773000</v>
      </c>
      <c r="AS64" s="158">
        <f t="shared" si="25"/>
        <v>0</v>
      </c>
      <c r="AW64" s="288"/>
      <c r="AZ64" s="288"/>
      <c r="BF64" s="288"/>
    </row>
    <row r="65" spans="2:58" s="69" customFormat="1" ht="30" x14ac:dyDescent="0.25">
      <c r="B65" s="91">
        <v>55</v>
      </c>
      <c r="C65" s="74" t="str">
        <f>FORMULASI!C65</f>
        <v>Kulisusu Utara</v>
      </c>
      <c r="D65" s="74" t="str">
        <f>FORMULASI!D65</f>
        <v>Torombia</v>
      </c>
      <c r="E65" s="75">
        <f>FORMULASI!E65</f>
        <v>485793000</v>
      </c>
      <c r="F65" s="74" t="str">
        <f>'7410 Kab. Buton Utara (2)'!D13</f>
        <v>Sangat Tertinggal</v>
      </c>
      <c r="G65" s="74">
        <f>'7410 Kab. Buton Utara'!E13</f>
        <v>5</v>
      </c>
      <c r="H65" s="112">
        <f>'7410 Kab. Buton Utara'!F13</f>
        <v>613</v>
      </c>
      <c r="I65" s="92">
        <f t="shared" si="8"/>
        <v>1.281729603144733E-2</v>
      </c>
      <c r="J65" s="92">
        <f t="shared" si="9"/>
        <v>1.2817296031447331E-3</v>
      </c>
      <c r="K65" s="112">
        <f>'7410 Kab. Buton Utara'!G13</f>
        <v>121</v>
      </c>
      <c r="L65" s="92">
        <f t="shared" si="10"/>
        <v>1.5747006767308693E-2</v>
      </c>
      <c r="M65" s="92">
        <f t="shared" si="0"/>
        <v>7.8735033836543466E-3</v>
      </c>
      <c r="N65" s="93">
        <f>'7410 Kab. Buton Utara'!H13</f>
        <v>36.850642000000001</v>
      </c>
      <c r="O65" s="92">
        <f t="shared" si="1"/>
        <v>2.1140679628046177E-2</v>
      </c>
      <c r="P65" s="92">
        <f t="shared" si="2"/>
        <v>3.1711019442069266E-3</v>
      </c>
      <c r="Q65" s="93">
        <f>'7410 Kab. Buton Utara'!I13</f>
        <v>36.017245000000003</v>
      </c>
      <c r="R65" s="92">
        <f t="shared" si="3"/>
        <v>9.9510215773672035E-3</v>
      </c>
      <c r="S65" s="92">
        <f t="shared" si="4"/>
        <v>2.4877553943418009E-3</v>
      </c>
      <c r="T65" s="91">
        <f t="shared" si="11"/>
        <v>1.4814090325347806E-2</v>
      </c>
      <c r="U65" s="149">
        <f>FORMULASI!U65</f>
        <v>65392000</v>
      </c>
      <c r="V65" s="94">
        <f>FORMULASI!V65</f>
        <v>551185000</v>
      </c>
      <c r="W65" s="124">
        <f t="shared" si="12"/>
        <v>36000000</v>
      </c>
      <c r="X65" s="124">
        <f t="shared" si="13"/>
        <v>26700000</v>
      </c>
      <c r="Y65" s="125">
        <f t="shared" si="14"/>
        <v>194208000</v>
      </c>
      <c r="Z65" s="125">
        <f t="shared" si="15"/>
        <v>1387284</v>
      </c>
      <c r="AA65" s="125">
        <v>0</v>
      </c>
      <c r="AB65" s="125">
        <f t="shared" si="16"/>
        <v>3116160</v>
      </c>
      <c r="AC65" s="125">
        <f t="shared" si="17"/>
        <v>12600000</v>
      </c>
      <c r="AD65" s="125">
        <v>49200000</v>
      </c>
      <c r="AE65" s="126">
        <f t="shared" si="18"/>
        <v>55118500</v>
      </c>
      <c r="AF65" s="126">
        <v>14700000</v>
      </c>
      <c r="AG65" s="126">
        <v>92000000</v>
      </c>
      <c r="AH65" s="81">
        <f t="shared" si="19"/>
        <v>66155056</v>
      </c>
      <c r="AI65" s="233"/>
      <c r="AJ65" s="237">
        <f t="shared" si="20"/>
        <v>12.002332429220679</v>
      </c>
      <c r="AK65" s="238">
        <f t="shared" si="28"/>
        <v>256908000</v>
      </c>
      <c r="AL65" s="238">
        <f t="shared" si="29"/>
        <v>3116160</v>
      </c>
      <c r="AM65" s="231">
        <f t="shared" si="21"/>
        <v>551185000</v>
      </c>
      <c r="AN65" s="158">
        <f t="shared" si="30"/>
        <v>551185000</v>
      </c>
      <c r="AO65" s="231">
        <f t="shared" si="22"/>
        <v>0</v>
      </c>
      <c r="AP65" s="231">
        <f t="shared" si="23"/>
        <v>66155000</v>
      </c>
      <c r="AR65" s="158">
        <f t="shared" si="24"/>
        <v>551185000</v>
      </c>
      <c r="AS65" s="158">
        <f t="shared" si="25"/>
        <v>0</v>
      </c>
      <c r="AW65" s="162"/>
      <c r="AZ65" s="162"/>
      <c r="BF65" s="162"/>
    </row>
    <row r="66" spans="2:58" s="287" customFormat="1" x14ac:dyDescent="0.25">
      <c r="B66" s="270">
        <v>56</v>
      </c>
      <c r="C66" s="271" t="str">
        <f>FORMULASI!C66</f>
        <v>Kulisusu Utara</v>
      </c>
      <c r="D66" s="271" t="str">
        <f>FORMULASI!D66</f>
        <v>Lamoahi</v>
      </c>
      <c r="E66" s="272">
        <f>FORMULASI!E66</f>
        <v>485793000</v>
      </c>
      <c r="F66" s="271" t="str">
        <f>'7410 Kab. Buton Utara (2)'!D17</f>
        <v>Tertinggal</v>
      </c>
      <c r="G66" s="271">
        <f>'7410 Kab. Buton Utara'!E17</f>
        <v>1</v>
      </c>
      <c r="H66" s="273">
        <f>'7410 Kab. Buton Utara'!F17</f>
        <v>285</v>
      </c>
      <c r="I66" s="274">
        <f t="shared" si="8"/>
        <v>5.9591017438213522E-3</v>
      </c>
      <c r="J66" s="274">
        <f t="shared" si="9"/>
        <v>5.9591017438213531E-4</v>
      </c>
      <c r="K66" s="273">
        <f>'7410 Kab. Buton Utara'!G17</f>
        <v>9</v>
      </c>
      <c r="L66" s="274">
        <f t="shared" si="10"/>
        <v>1.1712649661634565E-3</v>
      </c>
      <c r="M66" s="274">
        <f t="shared" si="0"/>
        <v>5.8563248308172826E-4</v>
      </c>
      <c r="N66" s="275">
        <f>'7410 Kab. Buton Utara'!H17</f>
        <v>6.4536030000000002</v>
      </c>
      <c r="O66" s="274">
        <f t="shared" si="1"/>
        <v>3.7023385771568834E-3</v>
      </c>
      <c r="P66" s="274">
        <f t="shared" si="2"/>
        <v>5.5535078657353246E-4</v>
      </c>
      <c r="Q66" s="275">
        <f>'7410 Kab. Buton Utara'!I17</f>
        <v>50.702393999999998</v>
      </c>
      <c r="R66" s="274">
        <f t="shared" si="3"/>
        <v>1.4008306763001263E-2</v>
      </c>
      <c r="S66" s="274">
        <f t="shared" si="4"/>
        <v>3.5020766907503157E-3</v>
      </c>
      <c r="T66" s="270">
        <f t="shared" si="11"/>
        <v>5.2389701347877113E-3</v>
      </c>
      <c r="U66" s="276">
        <f>FORMULASI!U66</f>
        <v>58021000</v>
      </c>
      <c r="V66" s="277">
        <f>FORMULASI!V66</f>
        <v>543814000</v>
      </c>
      <c r="W66" s="278">
        <f t="shared" si="12"/>
        <v>36000000</v>
      </c>
      <c r="X66" s="278">
        <f t="shared" si="13"/>
        <v>26700000</v>
      </c>
      <c r="Y66" s="279">
        <f t="shared" si="14"/>
        <v>194208000</v>
      </c>
      <c r="Z66" s="279">
        <f t="shared" si="15"/>
        <v>1387284</v>
      </c>
      <c r="AA66" s="279">
        <v>0</v>
      </c>
      <c r="AB66" s="279">
        <f t="shared" si="16"/>
        <v>3116160</v>
      </c>
      <c r="AC66" s="279">
        <f t="shared" si="17"/>
        <v>12600000</v>
      </c>
      <c r="AD66" s="279">
        <v>49200000</v>
      </c>
      <c r="AE66" s="280">
        <f t="shared" si="18"/>
        <v>54381400</v>
      </c>
      <c r="AF66" s="280">
        <v>14700000</v>
      </c>
      <c r="AG66" s="280">
        <v>92000000</v>
      </c>
      <c r="AH66" s="281">
        <f t="shared" si="19"/>
        <v>59521156</v>
      </c>
      <c r="AI66" s="282"/>
      <c r="AJ66" s="283">
        <f t="shared" si="20"/>
        <v>10.945131239725347</v>
      </c>
      <c r="AK66" s="284">
        <f t="shared" si="28"/>
        <v>256908000</v>
      </c>
      <c r="AL66" s="284">
        <f t="shared" si="29"/>
        <v>3116160</v>
      </c>
      <c r="AM66" s="285">
        <f t="shared" si="21"/>
        <v>543814000</v>
      </c>
      <c r="AN66" s="286">
        <f t="shared" si="30"/>
        <v>543814000</v>
      </c>
      <c r="AO66" s="285">
        <f t="shared" si="22"/>
        <v>0</v>
      </c>
      <c r="AP66" s="285">
        <f t="shared" si="23"/>
        <v>59521000</v>
      </c>
      <c r="AR66" s="158">
        <f t="shared" si="24"/>
        <v>543814000</v>
      </c>
      <c r="AS66" s="158">
        <f t="shared" si="25"/>
        <v>0</v>
      </c>
      <c r="AW66" s="288"/>
      <c r="AZ66" s="288"/>
      <c r="BF66" s="288"/>
    </row>
    <row r="67" spans="2:58" s="69" customFormat="1" ht="30" x14ac:dyDescent="0.25">
      <c r="B67" s="91">
        <v>57</v>
      </c>
      <c r="C67" s="74" t="str">
        <f>FORMULASI!C67</f>
        <v>Kulisusu Utara</v>
      </c>
      <c r="D67" s="74" t="str">
        <f>FORMULASI!D67</f>
        <v>Lanosangia</v>
      </c>
      <c r="E67" s="75">
        <f>FORMULASI!E67</f>
        <v>485793000</v>
      </c>
      <c r="F67" s="74" t="str">
        <f>'7410 Kab. Buton Utara (2)'!D18</f>
        <v>Sangat Tertinggal</v>
      </c>
      <c r="G67" s="74">
        <f>'7410 Kab. Buton Utara'!E18</f>
        <v>4</v>
      </c>
      <c r="H67" s="112">
        <f>'7410 Kab. Buton Utara'!F18</f>
        <v>362</v>
      </c>
      <c r="I67" s="92">
        <f t="shared" si="8"/>
        <v>7.5691046710994019E-3</v>
      </c>
      <c r="J67" s="92">
        <f t="shared" si="9"/>
        <v>7.5691046710994021E-4</v>
      </c>
      <c r="K67" s="112">
        <f>'7410 Kab. Buton Utara'!G18</f>
        <v>100</v>
      </c>
      <c r="L67" s="92">
        <f t="shared" si="10"/>
        <v>1.3014055179593961E-2</v>
      </c>
      <c r="M67" s="92">
        <f t="shared" si="0"/>
        <v>6.5070275897969806E-3</v>
      </c>
      <c r="N67" s="93">
        <f>'7410 Kab. Buton Utara'!H18</f>
        <v>2.2192889999999998</v>
      </c>
      <c r="O67" s="92">
        <f t="shared" si="1"/>
        <v>1.273173958571657E-3</v>
      </c>
      <c r="P67" s="92">
        <f t="shared" si="2"/>
        <v>1.9097609378574854E-4</v>
      </c>
      <c r="Q67" s="93">
        <f>'7410 Kab. Buton Utara'!I18</f>
        <v>45.146600999999997</v>
      </c>
      <c r="R67" s="92">
        <f t="shared" si="3"/>
        <v>1.2473324950195045E-2</v>
      </c>
      <c r="S67" s="92">
        <f t="shared" si="4"/>
        <v>3.1183312375487613E-3</v>
      </c>
      <c r="T67" s="91">
        <f t="shared" si="11"/>
        <v>1.0573245388241431E-2</v>
      </c>
      <c r="U67" s="149">
        <f>FORMULASI!U67</f>
        <v>51962000</v>
      </c>
      <c r="V67" s="94">
        <f>FORMULASI!V67</f>
        <v>537755000</v>
      </c>
      <c r="W67" s="124">
        <f t="shared" si="12"/>
        <v>36000000</v>
      </c>
      <c r="X67" s="124">
        <f t="shared" si="13"/>
        <v>26700000</v>
      </c>
      <c r="Y67" s="125">
        <f t="shared" si="14"/>
        <v>194208000</v>
      </c>
      <c r="Z67" s="125">
        <f t="shared" si="15"/>
        <v>1387284</v>
      </c>
      <c r="AA67" s="125">
        <v>0</v>
      </c>
      <c r="AB67" s="125">
        <f t="shared" si="16"/>
        <v>3116160</v>
      </c>
      <c r="AC67" s="125">
        <f t="shared" si="17"/>
        <v>12600000</v>
      </c>
      <c r="AD67" s="125">
        <v>49200000</v>
      </c>
      <c r="AE67" s="126">
        <f t="shared" si="18"/>
        <v>53775500</v>
      </c>
      <c r="AF67" s="126">
        <v>14700000</v>
      </c>
      <c r="AG67" s="126">
        <v>92000000</v>
      </c>
      <c r="AH67" s="81">
        <f t="shared" si="19"/>
        <v>54068056</v>
      </c>
      <c r="AI67" s="233"/>
      <c r="AJ67" s="237">
        <f t="shared" si="20"/>
        <v>10.054403213359244</v>
      </c>
      <c r="AK67" s="238">
        <f t="shared" si="28"/>
        <v>256908000</v>
      </c>
      <c r="AL67" s="238">
        <f t="shared" si="29"/>
        <v>3116160</v>
      </c>
      <c r="AM67" s="231">
        <f t="shared" si="21"/>
        <v>537755000</v>
      </c>
      <c r="AN67" s="158">
        <f t="shared" si="30"/>
        <v>537755000</v>
      </c>
      <c r="AO67" s="231">
        <f t="shared" si="22"/>
        <v>0</v>
      </c>
      <c r="AP67" s="231">
        <f t="shared" si="23"/>
        <v>54068000</v>
      </c>
      <c r="AR67" s="158">
        <f t="shared" si="24"/>
        <v>537755000</v>
      </c>
      <c r="AS67" s="158">
        <f t="shared" si="25"/>
        <v>0</v>
      </c>
      <c r="AW67" s="162"/>
      <c r="AZ67" s="162"/>
      <c r="BF67" s="162"/>
    </row>
    <row r="68" spans="2:58" s="287" customFormat="1" x14ac:dyDescent="0.25">
      <c r="B68" s="270">
        <v>58</v>
      </c>
      <c r="C68" s="271" t="str">
        <f>FORMULASI!C68</f>
        <v>Kulisusu Utara</v>
      </c>
      <c r="D68" s="271" t="str">
        <f>FORMULASI!D68</f>
        <v>Pebaoa</v>
      </c>
      <c r="E68" s="272">
        <f>FORMULASI!E68</f>
        <v>485793000</v>
      </c>
      <c r="F68" s="271" t="str">
        <f>'7410 Kab. Buton Utara (2)'!D21</f>
        <v>Tertinggal</v>
      </c>
      <c r="G68" s="271">
        <f>'7410 Kab. Buton Utara'!E21</f>
        <v>6</v>
      </c>
      <c r="H68" s="273">
        <f>'7410 Kab. Buton Utara'!F21</f>
        <v>774</v>
      </c>
      <c r="I68" s="274">
        <f t="shared" si="8"/>
        <v>1.6183665788483251E-2</v>
      </c>
      <c r="J68" s="274">
        <f t="shared" si="9"/>
        <v>1.6183665788483252E-3</v>
      </c>
      <c r="K68" s="273">
        <f>'7410 Kab. Buton Utara'!G21</f>
        <v>176</v>
      </c>
      <c r="L68" s="274">
        <f t="shared" si="10"/>
        <v>2.2904737116085372E-2</v>
      </c>
      <c r="M68" s="274">
        <f t="shared" si="0"/>
        <v>1.1452368558042686E-2</v>
      </c>
      <c r="N68" s="275">
        <f>'7410 Kab. Buton Utara'!H21</f>
        <v>78.552738000000005</v>
      </c>
      <c r="O68" s="274">
        <f t="shared" si="1"/>
        <v>4.5064568154982179E-2</v>
      </c>
      <c r="P68" s="274">
        <f t="shared" si="2"/>
        <v>6.7596852232473265E-3</v>
      </c>
      <c r="Q68" s="275">
        <f>'7410 Kab. Buton Utara'!I21</f>
        <v>42.610768999999998</v>
      </c>
      <c r="R68" s="274">
        <f t="shared" si="3"/>
        <v>1.177271281429797E-2</v>
      </c>
      <c r="S68" s="274">
        <f t="shared" si="4"/>
        <v>2.9431782035744926E-3</v>
      </c>
      <c r="T68" s="270">
        <f t="shared" si="11"/>
        <v>2.2773598563712829E-2</v>
      </c>
      <c r="U68" s="276">
        <f>FORMULASI!U68</f>
        <v>96587000</v>
      </c>
      <c r="V68" s="277">
        <f>FORMULASI!V68</f>
        <v>582380000</v>
      </c>
      <c r="W68" s="278">
        <f t="shared" si="12"/>
        <v>36000000</v>
      </c>
      <c r="X68" s="278">
        <f t="shared" si="13"/>
        <v>26700000</v>
      </c>
      <c r="Y68" s="279">
        <f t="shared" si="14"/>
        <v>194208000</v>
      </c>
      <c r="Z68" s="279">
        <f t="shared" si="15"/>
        <v>1387284</v>
      </c>
      <c r="AA68" s="279">
        <v>0</v>
      </c>
      <c r="AB68" s="279">
        <f t="shared" si="16"/>
        <v>3116160</v>
      </c>
      <c r="AC68" s="279">
        <f t="shared" si="17"/>
        <v>12600000</v>
      </c>
      <c r="AD68" s="279">
        <v>49200000</v>
      </c>
      <c r="AE68" s="280">
        <f t="shared" si="18"/>
        <v>58238000</v>
      </c>
      <c r="AF68" s="280">
        <v>14700000</v>
      </c>
      <c r="AG68" s="280">
        <v>92000000</v>
      </c>
      <c r="AH68" s="281">
        <f t="shared" si="19"/>
        <v>94230556</v>
      </c>
      <c r="AI68" s="282"/>
      <c r="AJ68" s="283">
        <f t="shared" si="20"/>
        <v>16.180252755932553</v>
      </c>
      <c r="AK68" s="284">
        <f t="shared" si="28"/>
        <v>256908000</v>
      </c>
      <c r="AL68" s="284">
        <f t="shared" si="29"/>
        <v>3116160</v>
      </c>
      <c r="AM68" s="285">
        <f t="shared" si="21"/>
        <v>582380000</v>
      </c>
      <c r="AN68" s="286">
        <f t="shared" si="30"/>
        <v>582380000</v>
      </c>
      <c r="AO68" s="285">
        <f t="shared" si="22"/>
        <v>0</v>
      </c>
      <c r="AP68" s="285">
        <f t="shared" si="23"/>
        <v>94230000</v>
      </c>
      <c r="AR68" s="158">
        <f t="shared" si="24"/>
        <v>582380000</v>
      </c>
      <c r="AS68" s="158">
        <f t="shared" si="25"/>
        <v>0</v>
      </c>
      <c r="AW68" s="288"/>
      <c r="AZ68" s="288"/>
      <c r="BF68" s="288"/>
    </row>
    <row r="69" spans="2:58" s="69" customFormat="1" x14ac:dyDescent="0.25">
      <c r="B69" s="91">
        <v>59</v>
      </c>
      <c r="C69" s="74" t="str">
        <f>FORMULASI!C69</f>
        <v>Kulisusu Utara</v>
      </c>
      <c r="D69" s="74" t="str">
        <f>FORMULASI!D69</f>
        <v>Petetea'a</v>
      </c>
      <c r="E69" s="75">
        <f>FORMULASI!E69</f>
        <v>485793000</v>
      </c>
      <c r="F69" s="74" t="str">
        <f>'7410 Kab. Buton Utara (2)'!D24</f>
        <v>Tertinggal</v>
      </c>
      <c r="G69" s="74">
        <f>'7410 Kab. Buton Utara'!E24</f>
        <v>1</v>
      </c>
      <c r="H69" s="112">
        <f>'7410 Kab. Buton Utara'!F24</f>
        <v>415</v>
      </c>
      <c r="I69" s="92">
        <f t="shared" si="8"/>
        <v>8.6772885041609162E-3</v>
      </c>
      <c r="J69" s="92">
        <f t="shared" si="9"/>
        <v>8.6772885041609162E-4</v>
      </c>
      <c r="K69" s="112">
        <f>'7410 Kab. Buton Utara'!G24</f>
        <v>5</v>
      </c>
      <c r="L69" s="92">
        <f t="shared" si="10"/>
        <v>6.5070275897969806E-4</v>
      </c>
      <c r="M69" s="92">
        <f t="shared" si="0"/>
        <v>3.2535137948984903E-4</v>
      </c>
      <c r="N69" s="93">
        <f>'7410 Kab. Buton Utara'!H24</f>
        <v>4.0248780000000002</v>
      </c>
      <c r="O69" s="92">
        <f t="shared" si="1"/>
        <v>2.3090142185303373E-3</v>
      </c>
      <c r="P69" s="92">
        <f t="shared" si="2"/>
        <v>3.4635213277955061E-4</v>
      </c>
      <c r="Q69" s="93">
        <f>'7410 Kab. Buton Utara'!I24</f>
        <v>44.525871000000002</v>
      </c>
      <c r="R69" s="92">
        <f t="shared" si="3"/>
        <v>1.2301826613114596E-2</v>
      </c>
      <c r="S69" s="92">
        <f t="shared" si="4"/>
        <v>3.0754566532786489E-3</v>
      </c>
      <c r="T69" s="91">
        <f t="shared" si="11"/>
        <v>4.6148890159641402E-3</v>
      </c>
      <c r="U69" s="149">
        <f>FORMULASI!U69</f>
        <v>44090000</v>
      </c>
      <c r="V69" s="94">
        <f>FORMULASI!V69</f>
        <v>529883000</v>
      </c>
      <c r="W69" s="124">
        <f t="shared" si="12"/>
        <v>36000000</v>
      </c>
      <c r="X69" s="124">
        <f t="shared" si="13"/>
        <v>26700000</v>
      </c>
      <c r="Y69" s="125">
        <f t="shared" si="14"/>
        <v>194208000</v>
      </c>
      <c r="Z69" s="125">
        <f t="shared" si="15"/>
        <v>1387284</v>
      </c>
      <c r="AA69" s="125">
        <v>0</v>
      </c>
      <c r="AB69" s="125">
        <f t="shared" si="16"/>
        <v>3116160</v>
      </c>
      <c r="AC69" s="125">
        <f t="shared" si="17"/>
        <v>12600000</v>
      </c>
      <c r="AD69" s="125">
        <v>49200000</v>
      </c>
      <c r="AE69" s="126">
        <f t="shared" si="18"/>
        <v>52988300</v>
      </c>
      <c r="AF69" s="126">
        <v>14700000</v>
      </c>
      <c r="AG69" s="126">
        <v>92000000</v>
      </c>
      <c r="AH69" s="81">
        <f t="shared" si="19"/>
        <v>46983256</v>
      </c>
      <c r="AI69" s="233"/>
      <c r="AJ69" s="237">
        <f t="shared" si="20"/>
        <v>8.866722653868873</v>
      </c>
      <c r="AK69" s="238">
        <f t="shared" si="28"/>
        <v>256908000</v>
      </c>
      <c r="AL69" s="238">
        <f t="shared" si="29"/>
        <v>3116160</v>
      </c>
      <c r="AM69" s="231">
        <f t="shared" si="21"/>
        <v>529883000</v>
      </c>
      <c r="AN69" s="158">
        <f t="shared" si="30"/>
        <v>529883000</v>
      </c>
      <c r="AO69" s="231">
        <f t="shared" si="22"/>
        <v>0</v>
      </c>
      <c r="AP69" s="231">
        <f t="shared" si="23"/>
        <v>46983000</v>
      </c>
      <c r="AR69" s="158">
        <f t="shared" si="24"/>
        <v>529883000</v>
      </c>
      <c r="AS69" s="158">
        <f t="shared" si="25"/>
        <v>0</v>
      </c>
      <c r="AW69" s="162"/>
      <c r="AZ69" s="162"/>
      <c r="BF69" s="162"/>
    </row>
    <row r="70" spans="2:58" s="287" customFormat="1" x14ac:dyDescent="0.25">
      <c r="B70" s="270">
        <v>60</v>
      </c>
      <c r="C70" s="271" t="str">
        <f>FORMULASI!C70</f>
        <v>Kulisusu Utara</v>
      </c>
      <c r="D70" s="271" t="str">
        <f>FORMULASI!D70</f>
        <v>Lelamo</v>
      </c>
      <c r="E70" s="272">
        <f>FORMULASI!E70</f>
        <v>485793000</v>
      </c>
      <c r="F70" s="271" t="str">
        <f>'7410 Kab. Buton Utara (2)'!D26</f>
        <v>Tertinggal</v>
      </c>
      <c r="G70" s="271">
        <f>'7410 Kab. Buton Utara'!E26</f>
        <v>4</v>
      </c>
      <c r="H70" s="273">
        <f>'7410 Kab. Buton Utara'!F26</f>
        <v>844</v>
      </c>
      <c r="I70" s="274">
        <f t="shared" si="8"/>
        <v>1.7647304813281479E-2</v>
      </c>
      <c r="J70" s="274">
        <f t="shared" si="9"/>
        <v>1.7647304813281481E-3</v>
      </c>
      <c r="K70" s="273">
        <f>'7410 Kab. Buton Utara'!G26</f>
        <v>88</v>
      </c>
      <c r="L70" s="274">
        <f t="shared" si="10"/>
        <v>1.1452368558042686E-2</v>
      </c>
      <c r="M70" s="274">
        <f t="shared" si="0"/>
        <v>5.726184279021343E-3</v>
      </c>
      <c r="N70" s="275">
        <f>'7410 Kab. Buton Utara'!H26</f>
        <v>4.5025820000000003</v>
      </c>
      <c r="O70" s="274">
        <f t="shared" si="1"/>
        <v>2.5830660850089779E-3</v>
      </c>
      <c r="P70" s="274">
        <f t="shared" si="2"/>
        <v>3.8745991275134666E-4</v>
      </c>
      <c r="Q70" s="275">
        <f>'7410 Kab. Buton Utara'!I26</f>
        <v>34.076827000000002</v>
      </c>
      <c r="R70" s="274">
        <f t="shared" si="3"/>
        <v>9.4149133495693323E-3</v>
      </c>
      <c r="S70" s="274">
        <f t="shared" si="4"/>
        <v>2.3537283373923331E-3</v>
      </c>
      <c r="T70" s="270">
        <f t="shared" si="11"/>
        <v>1.0232103010493172E-2</v>
      </c>
      <c r="U70" s="276">
        <f>FORMULASI!U70</f>
        <v>32549000</v>
      </c>
      <c r="V70" s="277">
        <f>FORMULASI!V70</f>
        <v>518342000</v>
      </c>
      <c r="W70" s="278">
        <f t="shared" si="12"/>
        <v>36000000</v>
      </c>
      <c r="X70" s="278">
        <f t="shared" si="13"/>
        <v>26700000</v>
      </c>
      <c r="Y70" s="279">
        <f t="shared" si="14"/>
        <v>194208000</v>
      </c>
      <c r="Z70" s="279">
        <f t="shared" si="15"/>
        <v>1387284</v>
      </c>
      <c r="AA70" s="279">
        <v>0</v>
      </c>
      <c r="AB70" s="279">
        <f t="shared" si="16"/>
        <v>3116160</v>
      </c>
      <c r="AC70" s="279">
        <f t="shared" si="17"/>
        <v>12600000</v>
      </c>
      <c r="AD70" s="279">
        <v>49200000</v>
      </c>
      <c r="AE70" s="280">
        <f t="shared" si="18"/>
        <v>51834200</v>
      </c>
      <c r="AF70" s="280">
        <v>14700000</v>
      </c>
      <c r="AG70" s="280">
        <v>92000000</v>
      </c>
      <c r="AH70" s="281">
        <f t="shared" si="19"/>
        <v>36596356</v>
      </c>
      <c r="AI70" s="282"/>
      <c r="AJ70" s="283">
        <f t="shared" si="20"/>
        <v>7.0602721755134645</v>
      </c>
      <c r="AK70" s="284">
        <f t="shared" si="28"/>
        <v>256908000</v>
      </c>
      <c r="AL70" s="284">
        <f t="shared" si="29"/>
        <v>3116160</v>
      </c>
      <c r="AM70" s="285">
        <f t="shared" si="21"/>
        <v>518342000</v>
      </c>
      <c r="AN70" s="286">
        <f t="shared" si="30"/>
        <v>518342000</v>
      </c>
      <c r="AO70" s="285">
        <f t="shared" si="22"/>
        <v>0</v>
      </c>
      <c r="AP70" s="285">
        <f t="shared" si="23"/>
        <v>36596000</v>
      </c>
      <c r="AR70" s="158">
        <f t="shared" si="24"/>
        <v>518342000</v>
      </c>
      <c r="AS70" s="158">
        <f t="shared" si="25"/>
        <v>0</v>
      </c>
      <c r="AW70" s="288"/>
      <c r="AZ70" s="288"/>
      <c r="BF70" s="288"/>
    </row>
    <row r="71" spans="2:58" s="69" customFormat="1" x14ac:dyDescent="0.25">
      <c r="B71" s="91">
        <v>61</v>
      </c>
      <c r="C71" s="74" t="str">
        <f>FORMULASI!C71</f>
        <v>Kulisusu Utara</v>
      </c>
      <c r="D71" s="74" t="str">
        <f>FORMULASI!D71</f>
        <v>Waode Buri</v>
      </c>
      <c r="E71" s="75">
        <f>FORMULASI!E71</f>
        <v>485793000</v>
      </c>
      <c r="F71" s="74" t="str">
        <f>'7410 Kab. Buton Utara (2)'!D39</f>
        <v>Tertinggal</v>
      </c>
      <c r="G71" s="74">
        <f>'7410 Kab. Buton Utara'!E39</f>
        <v>1</v>
      </c>
      <c r="H71" s="112">
        <f>'7410 Kab. Buton Utara'!F39</f>
        <v>150</v>
      </c>
      <c r="I71" s="92">
        <f t="shared" si="8"/>
        <v>3.1363693388533434E-3</v>
      </c>
      <c r="J71" s="92">
        <f t="shared" si="9"/>
        <v>3.1363693388533436E-4</v>
      </c>
      <c r="K71" s="112">
        <f>'7410 Kab. Buton Utara'!G39</f>
        <v>10</v>
      </c>
      <c r="L71" s="92">
        <f t="shared" si="10"/>
        <v>1.3014055179593961E-3</v>
      </c>
      <c r="M71" s="92">
        <f t="shared" si="0"/>
        <v>6.5070275897969806E-4</v>
      </c>
      <c r="N71" s="93">
        <f>'7410 Kab. Buton Utara'!H39</f>
        <v>65.596637000000001</v>
      </c>
      <c r="O71" s="92">
        <f t="shared" si="1"/>
        <v>3.7631840647287501E-2</v>
      </c>
      <c r="P71" s="92">
        <f t="shared" si="2"/>
        <v>5.644776097093125E-3</v>
      </c>
      <c r="Q71" s="93">
        <f>'7410 Kab. Buton Utara'!I39</f>
        <v>49.804184999999997</v>
      </c>
      <c r="R71" s="92">
        <f t="shared" si="3"/>
        <v>1.3760145163190242E-2</v>
      </c>
      <c r="S71" s="92">
        <f t="shared" si="4"/>
        <v>3.4400362907975606E-3</v>
      </c>
      <c r="T71" s="91">
        <f t="shared" si="11"/>
        <v>1.0049152080755719E-2</v>
      </c>
      <c r="U71" s="149">
        <f>FORMULASI!U71</f>
        <v>57355000</v>
      </c>
      <c r="V71" s="94">
        <f>FORMULASI!V71</f>
        <v>543148000</v>
      </c>
      <c r="W71" s="124">
        <f t="shared" si="12"/>
        <v>36000000</v>
      </c>
      <c r="X71" s="124">
        <f t="shared" si="13"/>
        <v>26700000</v>
      </c>
      <c r="Y71" s="125">
        <f t="shared" si="14"/>
        <v>194208000</v>
      </c>
      <c r="Z71" s="125">
        <f t="shared" si="15"/>
        <v>1387284</v>
      </c>
      <c r="AA71" s="125">
        <v>0</v>
      </c>
      <c r="AB71" s="125">
        <f t="shared" si="16"/>
        <v>3116160</v>
      </c>
      <c r="AC71" s="125">
        <f t="shared" si="17"/>
        <v>12600000</v>
      </c>
      <c r="AD71" s="125">
        <v>49200000</v>
      </c>
      <c r="AE71" s="126">
        <f t="shared" si="18"/>
        <v>54314800</v>
      </c>
      <c r="AF71" s="126">
        <v>14700000</v>
      </c>
      <c r="AG71" s="126">
        <v>92000000</v>
      </c>
      <c r="AH71" s="81">
        <f t="shared" si="19"/>
        <v>58921756</v>
      </c>
      <c r="AI71" s="233"/>
      <c r="AJ71" s="237">
        <f t="shared" si="20"/>
        <v>10.84819533534138</v>
      </c>
      <c r="AK71" s="238">
        <f t="shared" si="28"/>
        <v>256908000</v>
      </c>
      <c r="AL71" s="238">
        <f t="shared" si="29"/>
        <v>3116160</v>
      </c>
      <c r="AM71" s="231">
        <f t="shared" si="21"/>
        <v>543148000</v>
      </c>
      <c r="AN71" s="158">
        <f t="shared" si="30"/>
        <v>543148000</v>
      </c>
      <c r="AO71" s="231">
        <f t="shared" si="22"/>
        <v>0</v>
      </c>
      <c r="AP71" s="231">
        <f t="shared" si="23"/>
        <v>58921000</v>
      </c>
      <c r="AR71" s="158">
        <f t="shared" si="24"/>
        <v>543148000</v>
      </c>
      <c r="AS71" s="158">
        <f t="shared" si="25"/>
        <v>0</v>
      </c>
      <c r="AW71" s="162"/>
      <c r="AZ71" s="162"/>
      <c r="BF71" s="162"/>
    </row>
    <row r="72" spans="2:58" s="287" customFormat="1" x14ac:dyDescent="0.25">
      <c r="B72" s="270">
        <v>62</v>
      </c>
      <c r="C72" s="271" t="str">
        <f>FORMULASI!C72</f>
        <v>Kulisusu Utara</v>
      </c>
      <c r="D72" s="271" t="str">
        <f>FORMULASI!D72</f>
        <v>Ulunambo</v>
      </c>
      <c r="E72" s="272">
        <f>FORMULASI!E72</f>
        <v>485793000</v>
      </c>
      <c r="F72" s="271" t="str">
        <f>'7410 Kab. Buton Utara (2)'!D42</f>
        <v>Tertinggal</v>
      </c>
      <c r="G72" s="271">
        <f>'7410 Kab. Buton Utara'!E42</f>
        <v>3</v>
      </c>
      <c r="H72" s="273">
        <f>'7410 Kab. Buton Utara'!F42</f>
        <v>998</v>
      </c>
      <c r="I72" s="274">
        <f t="shared" si="8"/>
        <v>2.0867310667837577E-2</v>
      </c>
      <c r="J72" s="274">
        <f t="shared" si="9"/>
        <v>2.0867310667837579E-3</v>
      </c>
      <c r="K72" s="273">
        <f>'7410 Kab. Buton Utara'!G42</f>
        <v>55</v>
      </c>
      <c r="L72" s="274">
        <f t="shared" si="10"/>
        <v>7.1577303487766787E-3</v>
      </c>
      <c r="M72" s="274">
        <f t="shared" si="0"/>
        <v>3.5788651743883394E-3</v>
      </c>
      <c r="N72" s="275">
        <f>'7410 Kab. Buton Utara'!H42</f>
        <v>2.73922</v>
      </c>
      <c r="O72" s="274">
        <f t="shared" si="1"/>
        <v>1.5714508434001406E-3</v>
      </c>
      <c r="P72" s="274">
        <f t="shared" si="2"/>
        <v>2.3571762651002109E-4</v>
      </c>
      <c r="Q72" s="275">
        <f>'7410 Kab. Buton Utara'!I42</f>
        <v>35.192273</v>
      </c>
      <c r="R72" s="274">
        <f t="shared" si="3"/>
        <v>9.7230942560875278E-3</v>
      </c>
      <c r="S72" s="274">
        <f t="shared" si="4"/>
        <v>2.4307735640218819E-3</v>
      </c>
      <c r="T72" s="270">
        <f t="shared" si="11"/>
        <v>8.3320874317040008E-3</v>
      </c>
      <c r="U72" s="276">
        <f>FORMULASI!U72</f>
        <v>32753000</v>
      </c>
      <c r="V72" s="277">
        <f>FORMULASI!V72</f>
        <v>518546000</v>
      </c>
      <c r="W72" s="278">
        <f t="shared" si="12"/>
        <v>36000000</v>
      </c>
      <c r="X72" s="278">
        <f t="shared" si="13"/>
        <v>26700000</v>
      </c>
      <c r="Y72" s="279">
        <f t="shared" si="14"/>
        <v>194208000</v>
      </c>
      <c r="Z72" s="279">
        <f t="shared" si="15"/>
        <v>1387284</v>
      </c>
      <c r="AA72" s="279">
        <v>0</v>
      </c>
      <c r="AB72" s="279">
        <f t="shared" si="16"/>
        <v>3116160</v>
      </c>
      <c r="AC72" s="279">
        <f t="shared" si="17"/>
        <v>12600000</v>
      </c>
      <c r="AD72" s="279">
        <v>49200000</v>
      </c>
      <c r="AE72" s="280">
        <f t="shared" si="18"/>
        <v>51854600</v>
      </c>
      <c r="AF72" s="280">
        <v>14700000</v>
      </c>
      <c r="AG72" s="280">
        <v>92000000</v>
      </c>
      <c r="AH72" s="281">
        <f t="shared" si="19"/>
        <v>36779956</v>
      </c>
      <c r="AI72" s="282"/>
      <c r="AJ72" s="283">
        <f t="shared" si="20"/>
        <v>7.0929013048022735</v>
      </c>
      <c r="AK72" s="284">
        <f t="shared" si="28"/>
        <v>256908000</v>
      </c>
      <c r="AL72" s="284">
        <f t="shared" si="29"/>
        <v>3116160</v>
      </c>
      <c r="AM72" s="285">
        <f t="shared" si="21"/>
        <v>518546000</v>
      </c>
      <c r="AN72" s="286">
        <f t="shared" si="30"/>
        <v>518546000</v>
      </c>
      <c r="AO72" s="285">
        <f t="shared" si="22"/>
        <v>0</v>
      </c>
      <c r="AP72" s="285">
        <f t="shared" si="23"/>
        <v>36779000</v>
      </c>
      <c r="AR72" s="158">
        <f t="shared" si="24"/>
        <v>518546000</v>
      </c>
      <c r="AS72" s="158">
        <f t="shared" si="25"/>
        <v>0</v>
      </c>
      <c r="AW72" s="288"/>
      <c r="AZ72" s="288"/>
      <c r="BF72" s="288"/>
    </row>
    <row r="73" spans="2:58" s="69" customFormat="1" x14ac:dyDescent="0.25">
      <c r="B73" s="91">
        <v>63</v>
      </c>
      <c r="C73" s="74" t="str">
        <f>FORMULASI!C73</f>
        <v>Kulisusu Utara</v>
      </c>
      <c r="D73" s="74" t="str">
        <f>FORMULASI!D73</f>
        <v>Bira</v>
      </c>
      <c r="E73" s="75">
        <f>FORMULASI!E73</f>
        <v>485793000</v>
      </c>
      <c r="F73" s="74" t="str">
        <f>'7410 Kab. Buton Utara (2)'!D46</f>
        <v>Berkembang</v>
      </c>
      <c r="G73" s="74">
        <f>'7410 Kab. Buton Utara'!E46</f>
        <v>5</v>
      </c>
      <c r="H73" s="112">
        <f>'7410 Kab. Buton Utara'!F46</f>
        <v>1748</v>
      </c>
      <c r="I73" s="92">
        <f t="shared" si="8"/>
        <v>3.6549157362104297E-2</v>
      </c>
      <c r="J73" s="92">
        <f t="shared" si="9"/>
        <v>3.6549157362104298E-3</v>
      </c>
      <c r="K73" s="112">
        <f>'7410 Kab. Buton Utara'!G46</f>
        <v>106</v>
      </c>
      <c r="L73" s="92">
        <f t="shared" si="10"/>
        <v>1.3794898490369599E-2</v>
      </c>
      <c r="M73" s="92">
        <f t="shared" si="0"/>
        <v>6.8974492451847995E-3</v>
      </c>
      <c r="N73" s="93">
        <f>'7410 Kab. Buton Utara'!H46</f>
        <v>4.186375</v>
      </c>
      <c r="O73" s="92">
        <f t="shared" si="1"/>
        <v>2.4016627085591022E-3</v>
      </c>
      <c r="P73" s="92">
        <f t="shared" si="2"/>
        <v>3.6024940628386531E-4</v>
      </c>
      <c r="Q73" s="93">
        <f>'7410 Kab. Buton Utara'!I46</f>
        <v>45.533005000000003</v>
      </c>
      <c r="R73" s="92">
        <f t="shared" si="3"/>
        <v>1.2580082547606536E-2</v>
      </c>
      <c r="S73" s="92">
        <f t="shared" si="4"/>
        <v>3.145020636901634E-3</v>
      </c>
      <c r="T73" s="91">
        <f t="shared" si="11"/>
        <v>1.4057635024580729E-2</v>
      </c>
      <c r="U73" s="149">
        <f>FORMULASI!U73</f>
        <v>42479000</v>
      </c>
      <c r="V73" s="94">
        <f>FORMULASI!V73</f>
        <v>528272000</v>
      </c>
      <c r="W73" s="124">
        <f t="shared" si="12"/>
        <v>36000000</v>
      </c>
      <c r="X73" s="124">
        <f t="shared" si="13"/>
        <v>26700000</v>
      </c>
      <c r="Y73" s="125">
        <f t="shared" si="14"/>
        <v>194208000</v>
      </c>
      <c r="Z73" s="125">
        <f t="shared" si="15"/>
        <v>1387284</v>
      </c>
      <c r="AA73" s="125">
        <v>0</v>
      </c>
      <c r="AB73" s="125">
        <f t="shared" si="16"/>
        <v>3116160</v>
      </c>
      <c r="AC73" s="125">
        <f t="shared" si="17"/>
        <v>12600000</v>
      </c>
      <c r="AD73" s="125">
        <v>49200000</v>
      </c>
      <c r="AE73" s="126">
        <f t="shared" si="18"/>
        <v>52827200</v>
      </c>
      <c r="AF73" s="126">
        <v>14700000</v>
      </c>
      <c r="AG73" s="126">
        <v>92000000</v>
      </c>
      <c r="AH73" s="81">
        <f t="shared" si="19"/>
        <v>45533356</v>
      </c>
      <c r="AI73" s="233"/>
      <c r="AJ73" s="237">
        <f t="shared" si="20"/>
        <v>8.6193014204803582</v>
      </c>
      <c r="AK73" s="238">
        <f t="shared" si="28"/>
        <v>256908000</v>
      </c>
      <c r="AL73" s="238">
        <f t="shared" si="29"/>
        <v>3116160</v>
      </c>
      <c r="AM73" s="231">
        <f t="shared" si="21"/>
        <v>528272000</v>
      </c>
      <c r="AN73" s="158">
        <f t="shared" si="30"/>
        <v>528272000</v>
      </c>
      <c r="AO73" s="231">
        <f t="shared" si="22"/>
        <v>0</v>
      </c>
      <c r="AP73" s="231">
        <f t="shared" si="23"/>
        <v>45533000</v>
      </c>
      <c r="AR73" s="158">
        <f t="shared" si="24"/>
        <v>528272000</v>
      </c>
      <c r="AS73" s="158">
        <f t="shared" si="25"/>
        <v>0</v>
      </c>
      <c r="AW73" s="162"/>
      <c r="AZ73" s="162"/>
      <c r="BF73" s="162"/>
    </row>
    <row r="74" spans="2:58" s="287" customFormat="1" x14ac:dyDescent="0.25">
      <c r="B74" s="270">
        <v>64</v>
      </c>
      <c r="C74" s="271" t="str">
        <f>FORMULASI!C74</f>
        <v>Kulisusu Utara</v>
      </c>
      <c r="D74" s="271" t="str">
        <f>FORMULASI!D74</f>
        <v>E'erinere</v>
      </c>
      <c r="E74" s="272">
        <f>FORMULASI!E74</f>
        <v>485793000</v>
      </c>
      <c r="F74" s="271" t="str">
        <f>'7410 Kab. Buton Utara (2)'!D54</f>
        <v>Tertinggal</v>
      </c>
      <c r="G74" s="271">
        <f>'7410 Kab. Buton Utara'!E54</f>
        <v>4</v>
      </c>
      <c r="H74" s="273">
        <f>'7410 Kab. Buton Utara'!F54</f>
        <v>375</v>
      </c>
      <c r="I74" s="274">
        <f t="shared" si="8"/>
        <v>7.8409233471333582E-3</v>
      </c>
      <c r="J74" s="274">
        <f t="shared" si="9"/>
        <v>7.8409233471333584E-4</v>
      </c>
      <c r="K74" s="273">
        <f>'7410 Kab. Buton Utara'!G54</f>
        <v>83</v>
      </c>
      <c r="L74" s="274">
        <f t="shared" si="10"/>
        <v>1.0801665799062988E-2</v>
      </c>
      <c r="M74" s="274">
        <f t="shared" si="0"/>
        <v>5.4008328995314939E-3</v>
      </c>
      <c r="N74" s="275">
        <f>'7410 Kab. Buton Utara'!H54</f>
        <v>51.008271000000001</v>
      </c>
      <c r="O74" s="274">
        <f t="shared" si="1"/>
        <v>2.9262706348279047E-2</v>
      </c>
      <c r="P74" s="274">
        <f t="shared" si="2"/>
        <v>4.3894059522418573E-3</v>
      </c>
      <c r="Q74" s="275">
        <f>'7410 Kab. Buton Utara'!I54</f>
        <v>42.791474999999998</v>
      </c>
      <c r="R74" s="274">
        <f t="shared" si="3"/>
        <v>1.1822639156669789E-2</v>
      </c>
      <c r="S74" s="274">
        <f t="shared" si="4"/>
        <v>2.9556597891674473E-3</v>
      </c>
      <c r="T74" s="270">
        <f t="shared" si="11"/>
        <v>1.3529990975654134E-2</v>
      </c>
      <c r="U74" s="276">
        <f>FORMULASI!U74</f>
        <v>23380000</v>
      </c>
      <c r="V74" s="277">
        <f>FORMULASI!V74</f>
        <v>509173000</v>
      </c>
      <c r="W74" s="278">
        <f t="shared" si="12"/>
        <v>36000000</v>
      </c>
      <c r="X74" s="278">
        <f t="shared" si="13"/>
        <v>26700000</v>
      </c>
      <c r="Y74" s="279">
        <f t="shared" si="14"/>
        <v>194208000</v>
      </c>
      <c r="Z74" s="279">
        <f t="shared" si="15"/>
        <v>1387284</v>
      </c>
      <c r="AA74" s="279">
        <v>0</v>
      </c>
      <c r="AB74" s="279">
        <f t="shared" si="16"/>
        <v>3116160</v>
      </c>
      <c r="AC74" s="279">
        <f t="shared" si="17"/>
        <v>12600000</v>
      </c>
      <c r="AD74" s="279">
        <v>49200000</v>
      </c>
      <c r="AE74" s="280">
        <f t="shared" si="18"/>
        <v>50917300</v>
      </c>
      <c r="AF74" s="280">
        <v>14700000</v>
      </c>
      <c r="AG74" s="280">
        <v>92000000</v>
      </c>
      <c r="AH74" s="281">
        <f t="shared" si="19"/>
        <v>28344256</v>
      </c>
      <c r="AI74" s="282"/>
      <c r="AJ74" s="283">
        <f t="shared" si="20"/>
        <v>5.5667240800278099</v>
      </c>
      <c r="AK74" s="284">
        <f t="shared" si="28"/>
        <v>256908000</v>
      </c>
      <c r="AL74" s="284">
        <f t="shared" si="29"/>
        <v>3116160</v>
      </c>
      <c r="AM74" s="285">
        <f t="shared" si="21"/>
        <v>509173000</v>
      </c>
      <c r="AN74" s="286">
        <f t="shared" si="30"/>
        <v>509173000</v>
      </c>
      <c r="AO74" s="285">
        <f t="shared" si="22"/>
        <v>0</v>
      </c>
      <c r="AP74" s="285">
        <f t="shared" si="23"/>
        <v>28344000</v>
      </c>
      <c r="AR74" s="158">
        <f t="shared" si="24"/>
        <v>509173000</v>
      </c>
      <c r="AS74" s="158">
        <f t="shared" si="25"/>
        <v>0</v>
      </c>
      <c r="AW74" s="288"/>
      <c r="AZ74" s="288"/>
      <c r="BF74" s="288"/>
    </row>
    <row r="75" spans="2:58" s="69" customFormat="1" ht="30" x14ac:dyDescent="0.25">
      <c r="B75" s="91">
        <v>65</v>
      </c>
      <c r="C75" s="74" t="str">
        <f>FORMULASI!C75</f>
        <v>Kulisusu Utara</v>
      </c>
      <c r="D75" s="74" t="str">
        <f>FORMULASI!D75</f>
        <v>Labelete</v>
      </c>
      <c r="E75" s="75">
        <f>FORMULASI!E75</f>
        <v>485793000</v>
      </c>
      <c r="F75" s="74" t="str">
        <f>'7410 Kab. Buton Utara (2)'!D58</f>
        <v>Sangat Tertinggal</v>
      </c>
      <c r="G75" s="74">
        <f>'7410 Kab. Buton Utara'!E58</f>
        <v>8</v>
      </c>
      <c r="H75" s="112">
        <f>'7410 Kab. Buton Utara'!F58</f>
        <v>763</v>
      </c>
      <c r="I75" s="92">
        <f t="shared" si="8"/>
        <v>1.5953665370300674E-2</v>
      </c>
      <c r="J75" s="92">
        <f t="shared" si="9"/>
        <v>1.5953665370300675E-3</v>
      </c>
      <c r="K75" s="112">
        <f>'7410 Kab. Buton Utara'!G58</f>
        <v>335</v>
      </c>
      <c r="L75" s="92">
        <f t="shared" si="10"/>
        <v>4.3597084851639774E-2</v>
      </c>
      <c r="M75" s="92">
        <f t="shared" ref="M75:M88" si="31">L75*$I$94</f>
        <v>2.1798542425819887E-2</v>
      </c>
      <c r="N75" s="93">
        <f>'7410 Kab. Buton Utara'!H58</f>
        <v>3.414291</v>
      </c>
      <c r="O75" s="92">
        <f t="shared" ref="O75:O88" si="32">N75/$N$90</f>
        <v>1.958729299422284E-3</v>
      </c>
      <c r="P75" s="92">
        <f t="shared" ref="P75:P88" si="33">O75*$I$95</f>
        <v>2.9380939491334261E-4</v>
      </c>
      <c r="Q75" s="93">
        <f>'7410 Kab. Buton Utara'!I58</f>
        <v>63.869449000000003</v>
      </c>
      <c r="R75" s="92">
        <f t="shared" ref="R75:R88" si="34">Q75/$Q$90</f>
        <v>1.7646165472499468E-2</v>
      </c>
      <c r="S75" s="92">
        <f t="shared" ref="S75:S88" si="35">R75*$I$96</f>
        <v>4.4115413681248671E-3</v>
      </c>
      <c r="T75" s="91">
        <f t="shared" si="11"/>
        <v>2.8099259725888164E-2</v>
      </c>
      <c r="U75" s="149">
        <f>FORMULASI!U75</f>
        <v>22357600</v>
      </c>
      <c r="V75" s="94">
        <f>FORMULASI!V75</f>
        <v>508150600</v>
      </c>
      <c r="W75" s="124">
        <f t="shared" si="12"/>
        <v>36000000</v>
      </c>
      <c r="X75" s="124">
        <f t="shared" si="13"/>
        <v>26700000</v>
      </c>
      <c r="Y75" s="125">
        <f t="shared" si="14"/>
        <v>194208000</v>
      </c>
      <c r="Z75" s="125">
        <f t="shared" si="15"/>
        <v>1387284</v>
      </c>
      <c r="AA75" s="125">
        <v>0</v>
      </c>
      <c r="AB75" s="125">
        <f t="shared" si="16"/>
        <v>3116160</v>
      </c>
      <c r="AC75" s="125">
        <f t="shared" si="17"/>
        <v>12600000</v>
      </c>
      <c r="AD75" s="125">
        <v>49200000</v>
      </c>
      <c r="AE75" s="126">
        <f t="shared" si="18"/>
        <v>50815060</v>
      </c>
      <c r="AF75" s="126">
        <v>14700000</v>
      </c>
      <c r="AG75" s="126">
        <v>92000000</v>
      </c>
      <c r="AH75" s="81">
        <f t="shared" si="19"/>
        <v>27424096</v>
      </c>
      <c r="AI75" s="233"/>
      <c r="AJ75" s="237">
        <f t="shared" si="20"/>
        <v>5.3968441639151852</v>
      </c>
      <c r="AK75" s="238">
        <f t="shared" ref="AK75:AK89" si="36">W75+X75+Y75</f>
        <v>256908000</v>
      </c>
      <c r="AL75" s="238">
        <f t="shared" ref="AL75:AL89" si="37">AA75+AB75</f>
        <v>3116160</v>
      </c>
      <c r="AM75" s="231">
        <f t="shared" si="21"/>
        <v>508150600</v>
      </c>
      <c r="AN75" s="158">
        <f t="shared" ref="AN75:AN88" si="38">V75</f>
        <v>508150600</v>
      </c>
      <c r="AO75" s="231">
        <f t="shared" si="22"/>
        <v>0</v>
      </c>
      <c r="AP75" s="231">
        <f t="shared" si="23"/>
        <v>27424000</v>
      </c>
      <c r="AR75" s="158">
        <f t="shared" si="24"/>
        <v>508150600</v>
      </c>
      <c r="AS75" s="158">
        <f t="shared" si="25"/>
        <v>0</v>
      </c>
      <c r="AW75" s="162"/>
      <c r="AZ75" s="162"/>
      <c r="BF75" s="162"/>
    </row>
    <row r="76" spans="2:58" s="287" customFormat="1" x14ac:dyDescent="0.25">
      <c r="B76" s="270">
        <v>66</v>
      </c>
      <c r="C76" s="271" t="str">
        <f>FORMULASI!C76</f>
        <v>Kulisusu Utara</v>
      </c>
      <c r="D76" s="271" t="str">
        <f>FORMULASI!D76</f>
        <v>Wamboule</v>
      </c>
      <c r="E76" s="272">
        <f>FORMULASI!E76</f>
        <v>485793000</v>
      </c>
      <c r="F76" s="271" t="str">
        <f>'7410 Kab. Buton Utara (2)'!D72</f>
        <v>Tertinggal</v>
      </c>
      <c r="G76" s="271">
        <f>'7410 Kab. Buton Utara'!E72</f>
        <v>3</v>
      </c>
      <c r="H76" s="273">
        <f>'7410 Kab. Buton Utara'!F72</f>
        <v>1164</v>
      </c>
      <c r="I76" s="274">
        <f t="shared" ref="I76:I88" si="39">H76/$H$90</f>
        <v>2.4338226069501943E-2</v>
      </c>
      <c r="J76" s="274">
        <f t="shared" ref="J76:J88" si="40">I76*$I$93</f>
        <v>2.4338226069501945E-3</v>
      </c>
      <c r="K76" s="273">
        <f>'7410 Kab. Buton Utara'!G72</f>
        <v>45</v>
      </c>
      <c r="L76" s="274">
        <f t="shared" ref="L76:L88" si="41">K76/$K$90</f>
        <v>5.8563248308172826E-3</v>
      </c>
      <c r="M76" s="274">
        <f t="shared" si="31"/>
        <v>2.9281624154086413E-3</v>
      </c>
      <c r="N76" s="275">
        <f>'7410 Kab. Buton Utara'!H72</f>
        <v>3.025598</v>
      </c>
      <c r="O76" s="274">
        <f t="shared" si="32"/>
        <v>1.7357417545468339E-3</v>
      </c>
      <c r="P76" s="274">
        <f t="shared" si="33"/>
        <v>2.6036126318202508E-4</v>
      </c>
      <c r="Q76" s="275">
        <f>'7410 Kab. Buton Utara'!I72</f>
        <v>28.973583000000001</v>
      </c>
      <c r="R76" s="274">
        <f t="shared" si="34"/>
        <v>8.004964000068289E-3</v>
      </c>
      <c r="S76" s="274">
        <f t="shared" si="35"/>
        <v>2.0012410000170722E-3</v>
      </c>
      <c r="T76" s="270">
        <f t="shared" ref="T76:T88" si="42">J76+M76+P76+S76</f>
        <v>7.6235872855579334E-3</v>
      </c>
      <c r="U76" s="276">
        <f>FORMULASI!U76</f>
        <v>26554000</v>
      </c>
      <c r="V76" s="277">
        <f>FORMULASI!V76</f>
        <v>512347000</v>
      </c>
      <c r="W76" s="278">
        <f t="shared" ref="W76:W88" si="43">3000000*12</f>
        <v>36000000</v>
      </c>
      <c r="X76" s="278">
        <f t="shared" ref="X76:X88" si="44">2225000*12</f>
        <v>26700000</v>
      </c>
      <c r="Y76" s="279">
        <f t="shared" ref="Y76:Y88" si="45">((2023000*6)+(2023000*2))*12</f>
        <v>194208000</v>
      </c>
      <c r="Z76" s="279">
        <f t="shared" ref="Z76:Z88" si="46">$AZ$22</f>
        <v>1387284</v>
      </c>
      <c r="AA76" s="279">
        <v>0</v>
      </c>
      <c r="AB76" s="279">
        <f t="shared" ref="AB76:AB88" si="47">$BF$22</f>
        <v>3116160</v>
      </c>
      <c r="AC76" s="279">
        <f t="shared" ref="AC76:AC88" si="48">((150000*1)+(100000*9))*12</f>
        <v>12600000</v>
      </c>
      <c r="AD76" s="279">
        <v>49200000</v>
      </c>
      <c r="AE76" s="280">
        <f t="shared" ref="AE76:AE88" si="49">V76*10%</f>
        <v>51234700</v>
      </c>
      <c r="AF76" s="280">
        <v>14700000</v>
      </c>
      <c r="AG76" s="280">
        <v>92000000</v>
      </c>
      <c r="AH76" s="281">
        <f t="shared" ref="AH76:AH88" si="50">V76-(W76+X76+Y76+AA76+AB76+AE76+AF76+AG76+AC76+AD76+Z76)</f>
        <v>31200856</v>
      </c>
      <c r="AI76" s="282"/>
      <c r="AJ76" s="283">
        <f t="shared" ref="AJ76:AJ88" si="51">(AH76/AN76)*100</f>
        <v>6.0897899275295844</v>
      </c>
      <c r="AK76" s="284">
        <f t="shared" si="36"/>
        <v>256908000</v>
      </c>
      <c r="AL76" s="284">
        <f t="shared" si="37"/>
        <v>3116160</v>
      </c>
      <c r="AM76" s="285">
        <f t="shared" ref="AM76:AM88" si="52">W76+X76+Y76+Z76+AA76+AB76+AC76+AD76+AE76+AF76+AG76+AH76</f>
        <v>512347000</v>
      </c>
      <c r="AN76" s="286">
        <f t="shared" si="38"/>
        <v>512347000</v>
      </c>
      <c r="AO76" s="285">
        <f t="shared" ref="AO76:AO88" si="53">AM76-AN76</f>
        <v>0</v>
      </c>
      <c r="AP76" s="285">
        <f t="shared" ref="AP76:AP89" si="54">ROUNDDOWN(AH76,-3)</f>
        <v>31200000</v>
      </c>
      <c r="AR76" s="158">
        <f t="shared" ref="AR76:AR89" si="55">E76+U76</f>
        <v>512347000</v>
      </c>
      <c r="AS76" s="158">
        <f t="shared" ref="AS76:AS89" si="56">AN76-AR76</f>
        <v>0</v>
      </c>
      <c r="AW76" s="288"/>
      <c r="AZ76" s="288"/>
      <c r="BF76" s="288"/>
    </row>
    <row r="77" spans="2:58" s="69" customFormat="1" x14ac:dyDescent="0.25">
      <c r="B77" s="91">
        <v>67</v>
      </c>
      <c r="C77" s="74" t="str">
        <f>FORMULASI!C77</f>
        <v>Kulisusu Utara</v>
      </c>
      <c r="D77" s="74" t="str">
        <f>FORMULASI!D77</f>
        <v>Wowonga Jaya</v>
      </c>
      <c r="E77" s="75">
        <f>FORMULASI!E77</f>
        <v>485793000</v>
      </c>
      <c r="F77" s="74" t="str">
        <f>'7410 Kab. Buton Utara (2)'!D74</f>
        <v>Tertinggal</v>
      </c>
      <c r="G77" s="74">
        <f>'7410 Kab. Buton Utara'!E74</f>
        <v>3</v>
      </c>
      <c r="H77" s="112">
        <f>'7410 Kab. Buton Utara'!F74</f>
        <v>421</v>
      </c>
      <c r="I77" s="92">
        <f t="shared" si="39"/>
        <v>8.8027432777150506E-3</v>
      </c>
      <c r="J77" s="92">
        <f t="shared" si="40"/>
        <v>8.8027432777150515E-4</v>
      </c>
      <c r="K77" s="112">
        <f>'7410 Kab. Buton Utara'!G74</f>
        <v>41</v>
      </c>
      <c r="L77" s="92">
        <f t="shared" si="41"/>
        <v>5.3357626236335241E-3</v>
      </c>
      <c r="M77" s="92">
        <f t="shared" si="31"/>
        <v>2.6678813118167621E-3</v>
      </c>
      <c r="N77" s="93">
        <f>'7410 Kab. Buton Utara'!H74</f>
        <v>3.6020660000000002</v>
      </c>
      <c r="O77" s="92">
        <f t="shared" si="32"/>
        <v>2.0664530974813891E-3</v>
      </c>
      <c r="P77" s="92">
        <f t="shared" si="33"/>
        <v>3.0996796462220836E-4</v>
      </c>
      <c r="Q77" s="93">
        <f>'7410 Kab. Buton Utara'!I74</f>
        <v>41.880684000000002</v>
      </c>
      <c r="R77" s="92">
        <f t="shared" si="34"/>
        <v>1.1571001340021909E-2</v>
      </c>
      <c r="S77" s="92">
        <f t="shared" si="35"/>
        <v>2.8927503350054773E-3</v>
      </c>
      <c r="T77" s="91">
        <f t="shared" si="42"/>
        <v>6.7508739392159525E-3</v>
      </c>
      <c r="U77" s="149">
        <f>FORMULASI!U77</f>
        <v>28976000</v>
      </c>
      <c r="V77" s="94">
        <f>FORMULASI!V77</f>
        <v>514769000</v>
      </c>
      <c r="W77" s="124">
        <f t="shared" si="43"/>
        <v>36000000</v>
      </c>
      <c r="X77" s="124">
        <f t="shared" si="44"/>
        <v>26700000</v>
      </c>
      <c r="Y77" s="125">
        <f t="shared" si="45"/>
        <v>194208000</v>
      </c>
      <c r="Z77" s="125">
        <f t="shared" si="46"/>
        <v>1387284</v>
      </c>
      <c r="AA77" s="125">
        <v>0</v>
      </c>
      <c r="AB77" s="125">
        <f t="shared" si="47"/>
        <v>3116160</v>
      </c>
      <c r="AC77" s="125">
        <f t="shared" si="48"/>
        <v>12600000</v>
      </c>
      <c r="AD77" s="125">
        <v>49200000</v>
      </c>
      <c r="AE77" s="126">
        <f t="shared" si="49"/>
        <v>51476900</v>
      </c>
      <c r="AF77" s="126">
        <v>14700000</v>
      </c>
      <c r="AG77" s="126">
        <v>92000000</v>
      </c>
      <c r="AH77" s="81">
        <f t="shared" si="50"/>
        <v>33380656</v>
      </c>
      <c r="AI77" s="233"/>
      <c r="AJ77" s="237">
        <f t="shared" si="51"/>
        <v>6.4845893983514937</v>
      </c>
      <c r="AK77" s="238">
        <f t="shared" si="36"/>
        <v>256908000</v>
      </c>
      <c r="AL77" s="238">
        <f t="shared" si="37"/>
        <v>3116160</v>
      </c>
      <c r="AM77" s="231">
        <f t="shared" si="52"/>
        <v>514769000</v>
      </c>
      <c r="AN77" s="158">
        <f t="shared" si="38"/>
        <v>514769000</v>
      </c>
      <c r="AO77" s="231">
        <f t="shared" si="53"/>
        <v>0</v>
      </c>
      <c r="AP77" s="231">
        <f t="shared" si="54"/>
        <v>33380000</v>
      </c>
      <c r="AR77" s="158">
        <f t="shared" si="55"/>
        <v>514769000</v>
      </c>
      <c r="AS77" s="158">
        <f t="shared" si="56"/>
        <v>0</v>
      </c>
      <c r="AW77" s="162"/>
      <c r="AZ77" s="162"/>
      <c r="BF77" s="162"/>
    </row>
    <row r="78" spans="2:58" s="287" customFormat="1" ht="30" x14ac:dyDescent="0.25">
      <c r="B78" s="270">
        <v>68</v>
      </c>
      <c r="C78" s="271" t="str">
        <f>FORMULASI!C78</f>
        <v>Wakorumba Utara</v>
      </c>
      <c r="D78" s="271" t="str">
        <f>FORMULASI!D78</f>
        <v>Lasiwa</v>
      </c>
      <c r="E78" s="272">
        <f>FORMULASI!E78</f>
        <v>485793000</v>
      </c>
      <c r="F78" s="271" t="str">
        <f>'7410 Kab. Buton Utara (2)'!D4</f>
        <v>Tertinggal</v>
      </c>
      <c r="G78" s="271">
        <f>'7410 Kab. Buton Utara'!E4</f>
        <v>5</v>
      </c>
      <c r="H78" s="273">
        <f>'7410 Kab. Buton Utara'!F4</f>
        <v>336</v>
      </c>
      <c r="I78" s="274">
        <f t="shared" si="39"/>
        <v>7.0254673190314892E-3</v>
      </c>
      <c r="J78" s="274">
        <f t="shared" si="40"/>
        <v>7.0254673190314895E-4</v>
      </c>
      <c r="K78" s="273">
        <f>'7410 Kab. Buton Utara'!G4</f>
        <v>105</v>
      </c>
      <c r="L78" s="274">
        <f t="shared" si="41"/>
        <v>1.3664757938573659E-2</v>
      </c>
      <c r="M78" s="274">
        <f t="shared" si="31"/>
        <v>6.8323789692868297E-3</v>
      </c>
      <c r="N78" s="275">
        <f>'7410 Kab. Buton Utara'!H4</f>
        <v>7.2661350000000002</v>
      </c>
      <c r="O78" s="274">
        <f t="shared" si="32"/>
        <v>4.1684764181078122E-3</v>
      </c>
      <c r="P78" s="274">
        <f t="shared" si="33"/>
        <v>6.2527146271617185E-4</v>
      </c>
      <c r="Q78" s="275">
        <f>'7410 Kab. Buton Utara'!I4</f>
        <v>55.652802000000001</v>
      </c>
      <c r="R78" s="274">
        <f t="shared" si="34"/>
        <v>1.5376029830792018E-2</v>
      </c>
      <c r="S78" s="274">
        <f t="shared" si="35"/>
        <v>3.8440074576980045E-3</v>
      </c>
      <c r="T78" s="270">
        <f t="shared" si="42"/>
        <v>1.2004204621604155E-2</v>
      </c>
      <c r="U78" s="276">
        <f>FORMULASI!U78</f>
        <v>59444000</v>
      </c>
      <c r="V78" s="277">
        <f>FORMULASI!V78</f>
        <v>545237000</v>
      </c>
      <c r="W78" s="278">
        <f t="shared" si="43"/>
        <v>36000000</v>
      </c>
      <c r="X78" s="278">
        <f t="shared" si="44"/>
        <v>26700000</v>
      </c>
      <c r="Y78" s="279">
        <f t="shared" si="45"/>
        <v>194208000</v>
      </c>
      <c r="Z78" s="279">
        <f t="shared" si="46"/>
        <v>1387284</v>
      </c>
      <c r="AA78" s="279">
        <v>0</v>
      </c>
      <c r="AB78" s="279">
        <f t="shared" si="47"/>
        <v>3116160</v>
      </c>
      <c r="AC78" s="279">
        <f t="shared" si="48"/>
        <v>12600000</v>
      </c>
      <c r="AD78" s="279">
        <v>49200000</v>
      </c>
      <c r="AE78" s="280">
        <f t="shared" si="49"/>
        <v>54523700</v>
      </c>
      <c r="AF78" s="280">
        <v>14700000</v>
      </c>
      <c r="AG78" s="280">
        <v>92000000</v>
      </c>
      <c r="AH78" s="281">
        <f t="shared" si="50"/>
        <v>60801856</v>
      </c>
      <c r="AI78" s="282"/>
      <c r="AJ78" s="283">
        <f t="shared" si="51"/>
        <v>11.15145450510512</v>
      </c>
      <c r="AK78" s="284">
        <f t="shared" si="36"/>
        <v>256908000</v>
      </c>
      <c r="AL78" s="284">
        <f t="shared" si="37"/>
        <v>3116160</v>
      </c>
      <c r="AM78" s="285">
        <f t="shared" si="52"/>
        <v>545237000</v>
      </c>
      <c r="AN78" s="286">
        <f t="shared" si="38"/>
        <v>545237000</v>
      </c>
      <c r="AO78" s="285">
        <f t="shared" si="53"/>
        <v>0</v>
      </c>
      <c r="AP78" s="285">
        <f t="shared" si="54"/>
        <v>60801000</v>
      </c>
      <c r="AR78" s="158">
        <f t="shared" si="55"/>
        <v>545237000</v>
      </c>
      <c r="AS78" s="158">
        <f t="shared" si="56"/>
        <v>0</v>
      </c>
      <c r="AW78" s="288"/>
      <c r="AZ78" s="288"/>
      <c r="BF78" s="288"/>
    </row>
    <row r="79" spans="2:58" s="69" customFormat="1" ht="30" x14ac:dyDescent="0.25">
      <c r="B79" s="91">
        <v>69</v>
      </c>
      <c r="C79" s="74" t="str">
        <f>FORMULASI!C79</f>
        <v>Wakorumba Utara</v>
      </c>
      <c r="D79" s="74" t="str">
        <f>FORMULASI!D79</f>
        <v>Laeya</v>
      </c>
      <c r="E79" s="75">
        <f>FORMULASI!E79</f>
        <v>485793000</v>
      </c>
      <c r="F79" s="74" t="str">
        <f>'7410 Kab. Buton Utara (2)'!D19</f>
        <v>Sangat Tertinggal</v>
      </c>
      <c r="G79" s="74">
        <f>'7410 Kab. Buton Utara'!E19</f>
        <v>3</v>
      </c>
      <c r="H79" s="112">
        <f>'7410 Kab. Buton Utara'!F19</f>
        <v>287</v>
      </c>
      <c r="I79" s="92">
        <f t="shared" si="39"/>
        <v>6.0009200016727304E-3</v>
      </c>
      <c r="J79" s="92">
        <f t="shared" si="40"/>
        <v>6.0009200016727308E-4</v>
      </c>
      <c r="K79" s="112">
        <f>'7410 Kab. Buton Utara'!G19</f>
        <v>62</v>
      </c>
      <c r="L79" s="92">
        <f t="shared" si="41"/>
        <v>8.068714211348256E-3</v>
      </c>
      <c r="M79" s="92">
        <f t="shared" si="31"/>
        <v>4.034357105674128E-3</v>
      </c>
      <c r="N79" s="93">
        <f>'7410 Kab. Buton Utara'!H19</f>
        <v>3.519355</v>
      </c>
      <c r="O79" s="92">
        <f t="shared" si="32"/>
        <v>2.019002994638803E-3</v>
      </c>
      <c r="P79" s="92">
        <f t="shared" si="33"/>
        <v>3.0285044919582042E-4</v>
      </c>
      <c r="Q79" s="93">
        <f>'7410 Kab. Buton Utara'!I19</f>
        <v>38.816724999999998</v>
      </c>
      <c r="R79" s="92">
        <f t="shared" si="34"/>
        <v>1.0724475679295541E-2</v>
      </c>
      <c r="S79" s="92">
        <f t="shared" si="35"/>
        <v>2.6811189198238852E-3</v>
      </c>
      <c r="T79" s="91">
        <f t="shared" si="42"/>
        <v>7.6184184748611071E-3</v>
      </c>
      <c r="U79" s="149">
        <f>FORMULASI!U79</f>
        <v>43323000</v>
      </c>
      <c r="V79" s="94">
        <f>FORMULASI!V79</f>
        <v>529116000</v>
      </c>
      <c r="W79" s="124">
        <f t="shared" si="43"/>
        <v>36000000</v>
      </c>
      <c r="X79" s="124">
        <f t="shared" si="44"/>
        <v>26700000</v>
      </c>
      <c r="Y79" s="125">
        <f t="shared" si="45"/>
        <v>194208000</v>
      </c>
      <c r="Z79" s="125">
        <f t="shared" si="46"/>
        <v>1387284</v>
      </c>
      <c r="AA79" s="125">
        <v>0</v>
      </c>
      <c r="AB79" s="125">
        <f t="shared" si="47"/>
        <v>3116160</v>
      </c>
      <c r="AC79" s="125">
        <f t="shared" si="48"/>
        <v>12600000</v>
      </c>
      <c r="AD79" s="125">
        <v>49200000</v>
      </c>
      <c r="AE79" s="126">
        <f t="shared" si="49"/>
        <v>52911600</v>
      </c>
      <c r="AF79" s="126">
        <v>14700000</v>
      </c>
      <c r="AG79" s="126">
        <v>92000000</v>
      </c>
      <c r="AH79" s="81">
        <f t="shared" si="50"/>
        <v>46292956</v>
      </c>
      <c r="AI79" s="233"/>
      <c r="AJ79" s="237">
        <f t="shared" si="51"/>
        <v>8.7491128599399755</v>
      </c>
      <c r="AK79" s="238">
        <f t="shared" si="36"/>
        <v>256908000</v>
      </c>
      <c r="AL79" s="238">
        <f t="shared" si="37"/>
        <v>3116160</v>
      </c>
      <c r="AM79" s="231">
        <f t="shared" si="52"/>
        <v>529116000</v>
      </c>
      <c r="AN79" s="158">
        <f t="shared" si="38"/>
        <v>529116000</v>
      </c>
      <c r="AO79" s="231">
        <f t="shared" si="53"/>
        <v>0</v>
      </c>
      <c r="AP79" s="231">
        <f t="shared" si="54"/>
        <v>46292000</v>
      </c>
      <c r="AR79" s="158">
        <f t="shared" si="55"/>
        <v>529116000</v>
      </c>
      <c r="AS79" s="158">
        <f t="shared" si="56"/>
        <v>0</v>
      </c>
      <c r="AW79" s="162"/>
      <c r="AZ79" s="162"/>
      <c r="BF79" s="162"/>
    </row>
    <row r="80" spans="2:58" s="287" customFormat="1" ht="30" x14ac:dyDescent="0.25">
      <c r="B80" s="270">
        <v>70</v>
      </c>
      <c r="C80" s="271" t="str">
        <f>FORMULASI!C80</f>
        <v>Wakorumba Utara</v>
      </c>
      <c r="D80" s="271" t="str">
        <f>FORMULASI!D80</f>
        <v>Matalagi</v>
      </c>
      <c r="E80" s="272">
        <f>FORMULASI!E80</f>
        <v>485793000</v>
      </c>
      <c r="F80" s="271" t="str">
        <f>'7410 Kab. Buton Utara (2)'!D31</f>
        <v>Tertinggal</v>
      </c>
      <c r="G80" s="271">
        <f>'7410 Kab. Buton Utara'!E31</f>
        <v>5</v>
      </c>
      <c r="H80" s="273">
        <f>'7410 Kab. Buton Utara'!F31</f>
        <v>726</v>
      </c>
      <c r="I80" s="274">
        <f t="shared" si="39"/>
        <v>1.5180027600050182E-2</v>
      </c>
      <c r="J80" s="274">
        <f t="shared" si="40"/>
        <v>1.5180027600050182E-3</v>
      </c>
      <c r="K80" s="273">
        <f>'7410 Kab. Buton Utara'!G31</f>
        <v>129</v>
      </c>
      <c r="L80" s="274">
        <f t="shared" si="41"/>
        <v>1.678813118167621E-2</v>
      </c>
      <c r="M80" s="274">
        <f t="shared" si="31"/>
        <v>8.394065590838105E-3</v>
      </c>
      <c r="N80" s="275">
        <f>'7410 Kab. Buton Utara'!H31</f>
        <v>4.0690359999999997</v>
      </c>
      <c r="O80" s="274">
        <f t="shared" si="32"/>
        <v>2.3343470236145813E-3</v>
      </c>
      <c r="P80" s="274">
        <f t="shared" si="33"/>
        <v>3.5015205354218718E-4</v>
      </c>
      <c r="Q80" s="275">
        <f>'7410 Kab. Buton Utara'!I31</f>
        <v>33.317782000000001</v>
      </c>
      <c r="R80" s="274">
        <f t="shared" si="34"/>
        <v>9.2052006640712426E-3</v>
      </c>
      <c r="S80" s="274">
        <f t="shared" si="35"/>
        <v>2.3013001660178107E-3</v>
      </c>
      <c r="T80" s="270">
        <f t="shared" si="42"/>
        <v>1.2563520570403122E-2</v>
      </c>
      <c r="U80" s="276">
        <f>FORMULASI!U80</f>
        <v>39389000</v>
      </c>
      <c r="V80" s="277">
        <f>FORMULASI!V80</f>
        <v>525182000</v>
      </c>
      <c r="W80" s="278">
        <f t="shared" si="43"/>
        <v>36000000</v>
      </c>
      <c r="X80" s="278">
        <f t="shared" si="44"/>
        <v>26700000</v>
      </c>
      <c r="Y80" s="279">
        <f t="shared" si="45"/>
        <v>194208000</v>
      </c>
      <c r="Z80" s="279">
        <f t="shared" si="46"/>
        <v>1387284</v>
      </c>
      <c r="AA80" s="279">
        <v>0</v>
      </c>
      <c r="AB80" s="279">
        <f t="shared" si="47"/>
        <v>3116160</v>
      </c>
      <c r="AC80" s="279">
        <f t="shared" si="48"/>
        <v>12600000</v>
      </c>
      <c r="AD80" s="279">
        <v>49200000</v>
      </c>
      <c r="AE80" s="280">
        <f t="shared" si="49"/>
        <v>52518200</v>
      </c>
      <c r="AF80" s="280">
        <v>14700000</v>
      </c>
      <c r="AG80" s="280">
        <v>92000000</v>
      </c>
      <c r="AH80" s="281">
        <f t="shared" si="50"/>
        <v>42752356</v>
      </c>
      <c r="AI80" s="282"/>
      <c r="AJ80" s="283">
        <f t="shared" si="51"/>
        <v>8.1404838703535152</v>
      </c>
      <c r="AK80" s="284">
        <f t="shared" si="36"/>
        <v>256908000</v>
      </c>
      <c r="AL80" s="284">
        <f t="shared" si="37"/>
        <v>3116160</v>
      </c>
      <c r="AM80" s="285">
        <f t="shared" si="52"/>
        <v>525182000</v>
      </c>
      <c r="AN80" s="286">
        <f t="shared" si="38"/>
        <v>525182000</v>
      </c>
      <c r="AO80" s="285">
        <f t="shared" si="53"/>
        <v>0</v>
      </c>
      <c r="AP80" s="285">
        <f t="shared" si="54"/>
        <v>42752000</v>
      </c>
      <c r="AR80" s="158">
        <f t="shared" si="55"/>
        <v>525182000</v>
      </c>
      <c r="AS80" s="158">
        <f t="shared" si="56"/>
        <v>0</v>
      </c>
      <c r="AW80" s="288"/>
      <c r="AZ80" s="288"/>
      <c r="BF80" s="288"/>
    </row>
    <row r="81" spans="1:58" s="69" customFormat="1" ht="30" x14ac:dyDescent="0.25">
      <c r="B81" s="91">
        <v>71</v>
      </c>
      <c r="C81" s="74" t="str">
        <f>FORMULASI!C81</f>
        <v>Wakorumba Utara</v>
      </c>
      <c r="D81" s="74" t="str">
        <f>FORMULASI!D81</f>
        <v>Wantulasi</v>
      </c>
      <c r="E81" s="75">
        <f>FORMULASI!E81</f>
        <v>485793000</v>
      </c>
      <c r="F81" s="74" t="str">
        <f>'7410 Kab. Buton Utara (2)'!D32</f>
        <v>Tertinggal</v>
      </c>
      <c r="G81" s="74">
        <f>'7410 Kab. Buton Utara'!E32</f>
        <v>6</v>
      </c>
      <c r="H81" s="112">
        <f>'7410 Kab. Buton Utara'!F32</f>
        <v>587</v>
      </c>
      <c r="I81" s="92">
        <f t="shared" si="39"/>
        <v>1.2273658679379417E-2</v>
      </c>
      <c r="J81" s="92">
        <f t="shared" si="40"/>
        <v>1.2273658679379418E-3</v>
      </c>
      <c r="K81" s="112">
        <f>'7410 Kab. Buton Utara'!G32</f>
        <v>170</v>
      </c>
      <c r="L81" s="92">
        <f t="shared" si="41"/>
        <v>2.2123893805309734E-2</v>
      </c>
      <c r="M81" s="92">
        <f t="shared" si="31"/>
        <v>1.1061946902654867E-2</v>
      </c>
      <c r="N81" s="93">
        <f>'7410 Kab. Buton Utara'!H32</f>
        <v>18.136274</v>
      </c>
      <c r="O81" s="92">
        <f t="shared" si="32"/>
        <v>1.0404517736230037E-2</v>
      </c>
      <c r="P81" s="92">
        <f t="shared" si="33"/>
        <v>1.5606776604345056E-3</v>
      </c>
      <c r="Q81" s="93">
        <f>'7410 Kab. Buton Utara'!I32</f>
        <v>35.636426999999998</v>
      </c>
      <c r="R81" s="92">
        <f t="shared" si="34"/>
        <v>9.8458073075070335E-3</v>
      </c>
      <c r="S81" s="92">
        <f t="shared" si="35"/>
        <v>2.4614518268767584E-3</v>
      </c>
      <c r="T81" s="91">
        <f t="shared" si="42"/>
        <v>1.6311442257904072E-2</v>
      </c>
      <c r="U81" s="149">
        <f>FORMULASI!U81</f>
        <v>40504000</v>
      </c>
      <c r="V81" s="94">
        <f>FORMULASI!V81</f>
        <v>526297000</v>
      </c>
      <c r="W81" s="124">
        <f t="shared" si="43"/>
        <v>36000000</v>
      </c>
      <c r="X81" s="124">
        <f t="shared" si="44"/>
        <v>26700000</v>
      </c>
      <c r="Y81" s="125">
        <f t="shared" si="45"/>
        <v>194208000</v>
      </c>
      <c r="Z81" s="125">
        <f t="shared" si="46"/>
        <v>1387284</v>
      </c>
      <c r="AA81" s="125">
        <v>0</v>
      </c>
      <c r="AB81" s="125">
        <f t="shared" si="47"/>
        <v>3116160</v>
      </c>
      <c r="AC81" s="125">
        <f t="shared" si="48"/>
        <v>12600000</v>
      </c>
      <c r="AD81" s="125">
        <v>49200000</v>
      </c>
      <c r="AE81" s="126">
        <f t="shared" si="49"/>
        <v>52629700</v>
      </c>
      <c r="AF81" s="126">
        <v>14700000</v>
      </c>
      <c r="AG81" s="126">
        <v>92000000</v>
      </c>
      <c r="AH81" s="81">
        <f t="shared" si="50"/>
        <v>43755856</v>
      </c>
      <c r="AI81" s="233"/>
      <c r="AJ81" s="237">
        <f t="shared" si="51"/>
        <v>8.3139094465672425</v>
      </c>
      <c r="AK81" s="238">
        <f t="shared" si="36"/>
        <v>256908000</v>
      </c>
      <c r="AL81" s="238">
        <f t="shared" si="37"/>
        <v>3116160</v>
      </c>
      <c r="AM81" s="231">
        <f t="shared" si="52"/>
        <v>526297000</v>
      </c>
      <c r="AN81" s="158">
        <f t="shared" si="38"/>
        <v>526297000</v>
      </c>
      <c r="AO81" s="231">
        <f t="shared" si="53"/>
        <v>0</v>
      </c>
      <c r="AP81" s="231">
        <f t="shared" si="54"/>
        <v>43755000</v>
      </c>
      <c r="AR81" s="158">
        <f t="shared" si="55"/>
        <v>526297000</v>
      </c>
      <c r="AS81" s="158">
        <f t="shared" si="56"/>
        <v>0</v>
      </c>
      <c r="AW81" s="162"/>
      <c r="AZ81" s="162"/>
      <c r="BF81" s="162"/>
    </row>
    <row r="82" spans="1:58" s="287" customFormat="1" ht="30" x14ac:dyDescent="0.25">
      <c r="B82" s="270">
        <v>72</v>
      </c>
      <c r="C82" s="271" t="str">
        <f>FORMULASI!C82</f>
        <v>Wakorumba Utara</v>
      </c>
      <c r="D82" s="271" t="str">
        <f>FORMULASI!D82</f>
        <v>Labuan Bajo</v>
      </c>
      <c r="E82" s="272">
        <f>FORMULASI!E82</f>
        <v>485793000</v>
      </c>
      <c r="F82" s="271" t="str">
        <f>'7410 Kab. Buton Utara (2)'!D47</f>
        <v>Tertinggal</v>
      </c>
      <c r="G82" s="271">
        <f>'7410 Kab. Buton Utara'!E47</f>
        <v>6</v>
      </c>
      <c r="H82" s="273">
        <f>'7410 Kab. Buton Utara'!F47</f>
        <v>499</v>
      </c>
      <c r="I82" s="274">
        <f t="shared" si="39"/>
        <v>1.0433655333918788E-2</v>
      </c>
      <c r="J82" s="274">
        <f t="shared" si="40"/>
        <v>1.0433655333918789E-3</v>
      </c>
      <c r="K82" s="273">
        <f>'7410 Kab. Buton Utara'!G47</f>
        <v>158</v>
      </c>
      <c r="L82" s="274">
        <f t="shared" si="41"/>
        <v>2.0562207183758459E-2</v>
      </c>
      <c r="M82" s="274">
        <f t="shared" si="31"/>
        <v>1.0281103591879229E-2</v>
      </c>
      <c r="N82" s="275">
        <f>'7410 Kab. Buton Utara'!H47</f>
        <v>15.166459</v>
      </c>
      <c r="O82" s="274">
        <f t="shared" si="32"/>
        <v>8.7007778809090365E-3</v>
      </c>
      <c r="P82" s="274">
        <f t="shared" si="33"/>
        <v>1.3051166821363555E-3</v>
      </c>
      <c r="Q82" s="275">
        <f>'7410 Kab. Buton Utara'!I47</f>
        <v>60.870412999999999</v>
      </c>
      <c r="R82" s="274">
        <f t="shared" si="34"/>
        <v>1.6817577057497125E-2</v>
      </c>
      <c r="S82" s="274">
        <f t="shared" si="35"/>
        <v>4.2043942643742813E-3</v>
      </c>
      <c r="T82" s="270">
        <f t="shared" si="42"/>
        <v>1.6833980071781746E-2</v>
      </c>
      <c r="U82" s="276">
        <f>FORMULASI!U82</f>
        <v>68482000</v>
      </c>
      <c r="V82" s="277">
        <f>FORMULASI!V82</f>
        <v>554275000</v>
      </c>
      <c r="W82" s="278">
        <f t="shared" si="43"/>
        <v>36000000</v>
      </c>
      <c r="X82" s="278">
        <f t="shared" si="44"/>
        <v>26700000</v>
      </c>
      <c r="Y82" s="279">
        <f t="shared" si="45"/>
        <v>194208000</v>
      </c>
      <c r="Z82" s="279">
        <f t="shared" si="46"/>
        <v>1387284</v>
      </c>
      <c r="AA82" s="279">
        <v>0</v>
      </c>
      <c r="AB82" s="279">
        <f t="shared" si="47"/>
        <v>3116160</v>
      </c>
      <c r="AC82" s="279">
        <f t="shared" si="48"/>
        <v>12600000</v>
      </c>
      <c r="AD82" s="279">
        <v>49200000</v>
      </c>
      <c r="AE82" s="280">
        <f t="shared" si="49"/>
        <v>55427500</v>
      </c>
      <c r="AF82" s="280">
        <v>14700000</v>
      </c>
      <c r="AG82" s="280">
        <v>92000000</v>
      </c>
      <c r="AH82" s="281">
        <f t="shared" si="50"/>
        <v>68936056</v>
      </c>
      <c r="AI82" s="282"/>
      <c r="AJ82" s="283">
        <f t="shared" si="51"/>
        <v>12.43715772856434</v>
      </c>
      <c r="AK82" s="284">
        <f t="shared" si="36"/>
        <v>256908000</v>
      </c>
      <c r="AL82" s="284">
        <f t="shared" si="37"/>
        <v>3116160</v>
      </c>
      <c r="AM82" s="285">
        <f t="shared" si="52"/>
        <v>554275000</v>
      </c>
      <c r="AN82" s="286">
        <f t="shared" si="38"/>
        <v>554275000</v>
      </c>
      <c r="AO82" s="285">
        <f t="shared" si="53"/>
        <v>0</v>
      </c>
      <c r="AP82" s="285">
        <f t="shared" si="54"/>
        <v>68936000</v>
      </c>
      <c r="AR82" s="158">
        <f t="shared" si="55"/>
        <v>554275000</v>
      </c>
      <c r="AS82" s="158">
        <f t="shared" si="56"/>
        <v>0</v>
      </c>
      <c r="AW82" s="288"/>
      <c r="AZ82" s="288"/>
      <c r="BF82" s="288"/>
    </row>
    <row r="83" spans="1:58" s="69" customFormat="1" ht="30" x14ac:dyDescent="0.25">
      <c r="B83" s="91">
        <v>73</v>
      </c>
      <c r="C83" s="74" t="str">
        <f>FORMULASI!C83</f>
        <v>Wakorumba Utara</v>
      </c>
      <c r="D83" s="74" t="str">
        <f>FORMULASI!D83</f>
        <v>Labaraga</v>
      </c>
      <c r="E83" s="75">
        <f>FORMULASI!E83</f>
        <v>485793000</v>
      </c>
      <c r="F83" s="74" t="str">
        <f>'7410 Kab. Buton Utara (2)'!D48</f>
        <v>Tertinggal</v>
      </c>
      <c r="G83" s="74">
        <f>'7410 Kab. Buton Utara'!E48</f>
        <v>4</v>
      </c>
      <c r="H83" s="112">
        <f>'7410 Kab. Buton Utara'!F48</f>
        <v>497</v>
      </c>
      <c r="I83" s="92">
        <f t="shared" si="39"/>
        <v>1.039183707606741E-2</v>
      </c>
      <c r="J83" s="92">
        <f t="shared" si="40"/>
        <v>1.0391837076067412E-3</v>
      </c>
      <c r="K83" s="112">
        <f>'7410 Kab. Buton Utara'!G48</f>
        <v>94</v>
      </c>
      <c r="L83" s="92">
        <f t="shared" si="41"/>
        <v>1.2233211868818324E-2</v>
      </c>
      <c r="M83" s="92">
        <f t="shared" si="31"/>
        <v>6.1166059344091618E-3</v>
      </c>
      <c r="N83" s="93">
        <f>'7410 Kab. Buton Utara'!H48</f>
        <v>6.8011030000000003</v>
      </c>
      <c r="O83" s="92">
        <f t="shared" si="32"/>
        <v>3.9016942945076434E-3</v>
      </c>
      <c r="P83" s="92">
        <f t="shared" si="33"/>
        <v>5.852541441761465E-4</v>
      </c>
      <c r="Q83" s="93">
        <f>'7410 Kab. Buton Utara'!I48</f>
        <v>36.001550999999999</v>
      </c>
      <c r="R83" s="92">
        <f t="shared" si="34"/>
        <v>9.9466855618658735E-3</v>
      </c>
      <c r="S83" s="92">
        <f t="shared" si="35"/>
        <v>2.4866713904664684E-3</v>
      </c>
      <c r="T83" s="91">
        <f t="shared" si="42"/>
        <v>1.0227715176658518E-2</v>
      </c>
      <c r="U83" s="149">
        <f>FORMULASI!U83</f>
        <v>36788000</v>
      </c>
      <c r="V83" s="94">
        <f>FORMULASI!V83</f>
        <v>522581000</v>
      </c>
      <c r="W83" s="124">
        <f t="shared" si="43"/>
        <v>36000000</v>
      </c>
      <c r="X83" s="124">
        <f t="shared" si="44"/>
        <v>26700000</v>
      </c>
      <c r="Y83" s="125">
        <f t="shared" si="45"/>
        <v>194208000</v>
      </c>
      <c r="Z83" s="125">
        <f t="shared" si="46"/>
        <v>1387284</v>
      </c>
      <c r="AA83" s="125">
        <v>0</v>
      </c>
      <c r="AB83" s="125">
        <f t="shared" si="47"/>
        <v>3116160</v>
      </c>
      <c r="AC83" s="125">
        <f t="shared" si="48"/>
        <v>12600000</v>
      </c>
      <c r="AD83" s="125">
        <v>49200000</v>
      </c>
      <c r="AE83" s="126">
        <f t="shared" si="49"/>
        <v>52258100</v>
      </c>
      <c r="AF83" s="126">
        <v>14700000</v>
      </c>
      <c r="AG83" s="126">
        <v>92000000</v>
      </c>
      <c r="AH83" s="81">
        <f t="shared" si="50"/>
        <v>40411456</v>
      </c>
      <c r="AI83" s="233"/>
      <c r="AJ83" s="237">
        <f t="shared" si="51"/>
        <v>7.7330511442245315</v>
      </c>
      <c r="AK83" s="238">
        <f t="shared" si="36"/>
        <v>256908000</v>
      </c>
      <c r="AL83" s="238">
        <f t="shared" si="37"/>
        <v>3116160</v>
      </c>
      <c r="AM83" s="231">
        <f t="shared" si="52"/>
        <v>522581000</v>
      </c>
      <c r="AN83" s="158">
        <f t="shared" si="38"/>
        <v>522581000</v>
      </c>
      <c r="AO83" s="231">
        <f t="shared" si="53"/>
        <v>0</v>
      </c>
      <c r="AP83" s="231">
        <f t="shared" si="54"/>
        <v>40411000</v>
      </c>
      <c r="AR83" s="158">
        <f t="shared" si="55"/>
        <v>522581000</v>
      </c>
      <c r="AS83" s="158">
        <f t="shared" si="56"/>
        <v>0</v>
      </c>
      <c r="AW83" s="162"/>
      <c r="AZ83" s="162"/>
      <c r="BF83" s="162"/>
    </row>
    <row r="84" spans="1:58" s="287" customFormat="1" ht="30" x14ac:dyDescent="0.25">
      <c r="B84" s="270">
        <v>74</v>
      </c>
      <c r="C84" s="271" t="str">
        <f>FORMULASI!C84</f>
        <v>Wakorumba Utara</v>
      </c>
      <c r="D84" s="271" t="str">
        <f>FORMULASI!D84</f>
        <v>Wamorapa</v>
      </c>
      <c r="E84" s="272">
        <f>FORMULASI!E84</f>
        <v>485793000</v>
      </c>
      <c r="F84" s="271" t="str">
        <f>'7410 Kab. Buton Utara (2)'!D59</f>
        <v>Tertinggal</v>
      </c>
      <c r="G84" s="271">
        <f>'7410 Kab. Buton Utara'!E59</f>
        <v>4</v>
      </c>
      <c r="H84" s="273">
        <f>'7410 Kab. Buton Utara'!F59</f>
        <v>1185</v>
      </c>
      <c r="I84" s="274">
        <f t="shared" si="39"/>
        <v>2.4777317776941414E-2</v>
      </c>
      <c r="J84" s="274">
        <f t="shared" si="40"/>
        <v>2.4777317776941417E-3</v>
      </c>
      <c r="K84" s="273">
        <f>'7410 Kab. Buton Utara'!G59</f>
        <v>92</v>
      </c>
      <c r="L84" s="274">
        <f t="shared" si="41"/>
        <v>1.1972930765226444E-2</v>
      </c>
      <c r="M84" s="274">
        <f t="shared" si="31"/>
        <v>5.9864653826132222E-3</v>
      </c>
      <c r="N84" s="275">
        <f>'7410 Kab. Buton Utara'!H59</f>
        <v>2.7884519999999999</v>
      </c>
      <c r="O84" s="274">
        <f t="shared" si="32"/>
        <v>1.5996945288004646E-3</v>
      </c>
      <c r="P84" s="274">
        <f t="shared" si="33"/>
        <v>2.3995417932006968E-4</v>
      </c>
      <c r="Q84" s="275">
        <f>'7410 Kab. Buton Utara'!I59</f>
        <v>56.314490999999997</v>
      </c>
      <c r="R84" s="274">
        <f t="shared" si="34"/>
        <v>1.555884452182423E-2</v>
      </c>
      <c r="S84" s="274">
        <f t="shared" si="35"/>
        <v>3.8897111304560575E-3</v>
      </c>
      <c r="T84" s="270">
        <f t="shared" si="42"/>
        <v>1.2593862470083492E-2</v>
      </c>
      <c r="U84" s="276">
        <f>FORMULASI!U84</f>
        <v>31139000</v>
      </c>
      <c r="V84" s="277">
        <f>FORMULASI!V84</f>
        <v>516932000</v>
      </c>
      <c r="W84" s="278">
        <f t="shared" si="43"/>
        <v>36000000</v>
      </c>
      <c r="X84" s="278">
        <f t="shared" si="44"/>
        <v>26700000</v>
      </c>
      <c r="Y84" s="279">
        <f t="shared" si="45"/>
        <v>194208000</v>
      </c>
      <c r="Z84" s="279">
        <f t="shared" si="46"/>
        <v>1387284</v>
      </c>
      <c r="AA84" s="279">
        <v>0</v>
      </c>
      <c r="AB84" s="279">
        <f t="shared" si="47"/>
        <v>3116160</v>
      </c>
      <c r="AC84" s="279">
        <f t="shared" si="48"/>
        <v>12600000</v>
      </c>
      <c r="AD84" s="279">
        <v>49200000</v>
      </c>
      <c r="AE84" s="280">
        <f t="shared" si="49"/>
        <v>51693200</v>
      </c>
      <c r="AF84" s="280">
        <v>14700000</v>
      </c>
      <c r="AG84" s="280">
        <v>92000000</v>
      </c>
      <c r="AH84" s="281">
        <f t="shared" si="50"/>
        <v>35327356</v>
      </c>
      <c r="AI84" s="282"/>
      <c r="AJ84" s="283">
        <f t="shared" si="51"/>
        <v>6.8340431623501745</v>
      </c>
      <c r="AK84" s="284">
        <f t="shared" si="36"/>
        <v>256908000</v>
      </c>
      <c r="AL84" s="284">
        <f t="shared" si="37"/>
        <v>3116160</v>
      </c>
      <c r="AM84" s="285">
        <f t="shared" si="52"/>
        <v>516932000</v>
      </c>
      <c r="AN84" s="286">
        <f t="shared" si="38"/>
        <v>516932000</v>
      </c>
      <c r="AO84" s="285">
        <f t="shared" si="53"/>
        <v>0</v>
      </c>
      <c r="AP84" s="285">
        <f t="shared" si="54"/>
        <v>35327000</v>
      </c>
      <c r="AR84" s="158">
        <f t="shared" si="55"/>
        <v>516932000</v>
      </c>
      <c r="AS84" s="158">
        <f t="shared" si="56"/>
        <v>0</v>
      </c>
      <c r="AW84" s="288"/>
      <c r="AZ84" s="288"/>
      <c r="BF84" s="288"/>
    </row>
    <row r="85" spans="1:58" s="69" customFormat="1" ht="30" x14ac:dyDescent="0.25">
      <c r="B85" s="91">
        <v>75</v>
      </c>
      <c r="C85" s="74" t="str">
        <f>FORMULASI!C85</f>
        <v>Wakorumba Utara</v>
      </c>
      <c r="D85" s="74" t="str">
        <f>FORMULASI!D85</f>
        <v>Sumampeno</v>
      </c>
      <c r="E85" s="75">
        <f>FORMULASI!E85</f>
        <v>485793000</v>
      </c>
      <c r="F85" s="74" t="str">
        <f>'7410 Kab. Buton Utara (2)'!D61</f>
        <v>Tertinggal</v>
      </c>
      <c r="G85" s="74">
        <f>'7410 Kab. Buton Utara'!E61</f>
        <v>2</v>
      </c>
      <c r="H85" s="112">
        <f>'7410 Kab. Buton Utara'!F61</f>
        <v>448</v>
      </c>
      <c r="I85" s="92">
        <f t="shared" si="39"/>
        <v>9.3672897587086523E-3</v>
      </c>
      <c r="J85" s="92">
        <f t="shared" si="40"/>
        <v>9.367289758708653E-4</v>
      </c>
      <c r="K85" s="112">
        <f>'7410 Kab. Buton Utara'!G61</f>
        <v>26</v>
      </c>
      <c r="L85" s="92">
        <f t="shared" si="41"/>
        <v>3.3836543466944299E-3</v>
      </c>
      <c r="M85" s="92">
        <f t="shared" si="31"/>
        <v>1.691827173347215E-3</v>
      </c>
      <c r="N85" s="93">
        <f>'7410 Kab. Buton Utara'!H61</f>
        <v>10.408353999999999</v>
      </c>
      <c r="O85" s="92">
        <f t="shared" si="32"/>
        <v>5.9711219513975608E-3</v>
      </c>
      <c r="P85" s="92">
        <f t="shared" si="33"/>
        <v>8.9566829270963406E-4</v>
      </c>
      <c r="Q85" s="93">
        <f>'7410 Kab. Buton Utara'!I61</f>
        <v>36.957500000000003</v>
      </c>
      <c r="R85" s="92">
        <f t="shared" si="34"/>
        <v>1.021079985283573E-2</v>
      </c>
      <c r="S85" s="92">
        <f t="shared" si="35"/>
        <v>2.5526999632089326E-3</v>
      </c>
      <c r="T85" s="91">
        <f t="shared" si="42"/>
        <v>6.0769244051366474E-3</v>
      </c>
      <c r="U85" s="149">
        <f>FORMULASI!U85</f>
        <v>35815000</v>
      </c>
      <c r="V85" s="94">
        <f>FORMULASI!V85</f>
        <v>521608000</v>
      </c>
      <c r="W85" s="124">
        <f t="shared" si="43"/>
        <v>36000000</v>
      </c>
      <c r="X85" s="124">
        <f t="shared" si="44"/>
        <v>26700000</v>
      </c>
      <c r="Y85" s="125">
        <f t="shared" si="45"/>
        <v>194208000</v>
      </c>
      <c r="Z85" s="125">
        <f t="shared" si="46"/>
        <v>1387284</v>
      </c>
      <c r="AA85" s="125">
        <v>0</v>
      </c>
      <c r="AB85" s="125">
        <f t="shared" si="47"/>
        <v>3116160</v>
      </c>
      <c r="AC85" s="125">
        <f t="shared" si="48"/>
        <v>12600000</v>
      </c>
      <c r="AD85" s="125">
        <v>49200000</v>
      </c>
      <c r="AE85" s="126">
        <f t="shared" si="49"/>
        <v>52160800</v>
      </c>
      <c r="AF85" s="126">
        <v>14700000</v>
      </c>
      <c r="AG85" s="126">
        <v>92000000</v>
      </c>
      <c r="AH85" s="81">
        <f t="shared" si="50"/>
        <v>39535756</v>
      </c>
      <c r="AI85" s="233"/>
      <c r="AJ85" s="237">
        <f t="shared" si="51"/>
        <v>7.5795915706814307</v>
      </c>
      <c r="AK85" s="238">
        <f t="shared" si="36"/>
        <v>256908000</v>
      </c>
      <c r="AL85" s="238">
        <f t="shared" si="37"/>
        <v>3116160</v>
      </c>
      <c r="AM85" s="231">
        <f t="shared" si="52"/>
        <v>521608000</v>
      </c>
      <c r="AN85" s="158">
        <f t="shared" si="38"/>
        <v>521608000</v>
      </c>
      <c r="AO85" s="231">
        <f t="shared" si="53"/>
        <v>0</v>
      </c>
      <c r="AP85" s="231">
        <f t="shared" si="54"/>
        <v>39535000</v>
      </c>
      <c r="AR85" s="158">
        <f t="shared" si="55"/>
        <v>521608000</v>
      </c>
      <c r="AS85" s="158">
        <f t="shared" si="56"/>
        <v>0</v>
      </c>
      <c r="AW85" s="162"/>
      <c r="AZ85" s="162"/>
      <c r="BF85" s="162"/>
    </row>
    <row r="86" spans="1:58" s="287" customFormat="1" ht="30" x14ac:dyDescent="0.25">
      <c r="B86" s="270">
        <v>76</v>
      </c>
      <c r="C86" s="271" t="str">
        <f>FORMULASI!C86</f>
        <v>Wakorumba Utara</v>
      </c>
      <c r="D86" s="271" t="str">
        <f>FORMULASI!D86</f>
        <v>Oengkapala</v>
      </c>
      <c r="E86" s="272">
        <f>FORMULASI!E86</f>
        <v>485793000</v>
      </c>
      <c r="F86" s="271" t="str">
        <f>'7410 Kab. Buton Utara (2)'!D67</f>
        <v>Tertinggal</v>
      </c>
      <c r="G86" s="271">
        <f>'7410 Kab. Buton Utara'!E67</f>
        <v>3</v>
      </c>
      <c r="H86" s="273">
        <f>'7410 Kab. Buton Utara'!F67</f>
        <v>307</v>
      </c>
      <c r="I86" s="274">
        <f t="shared" si="39"/>
        <v>6.4191025801865094E-3</v>
      </c>
      <c r="J86" s="274">
        <f t="shared" si="40"/>
        <v>6.4191025801865103E-4</v>
      </c>
      <c r="K86" s="273">
        <f>'7410 Kab. Buton Utara'!G67</f>
        <v>48</v>
      </c>
      <c r="L86" s="274">
        <f t="shared" si="41"/>
        <v>6.2467464862051014E-3</v>
      </c>
      <c r="M86" s="274">
        <f t="shared" si="31"/>
        <v>3.1233732431025507E-3</v>
      </c>
      <c r="N86" s="275">
        <f>'7410 Kab. Buton Utara'!H67</f>
        <v>16.291105000000002</v>
      </c>
      <c r="O86" s="274">
        <f t="shared" si="32"/>
        <v>9.3459710034864852E-3</v>
      </c>
      <c r="P86" s="274">
        <f t="shared" si="33"/>
        <v>1.4018956505229727E-3</v>
      </c>
      <c r="Q86" s="275">
        <f>'7410 Kab. Buton Utara'!I67</f>
        <v>63.637138</v>
      </c>
      <c r="R86" s="274">
        <f t="shared" si="34"/>
        <v>1.7581981446940051E-2</v>
      </c>
      <c r="S86" s="274">
        <f t="shared" si="35"/>
        <v>4.3954953617350127E-3</v>
      </c>
      <c r="T86" s="270">
        <f t="shared" si="42"/>
        <v>9.5626745133791866E-3</v>
      </c>
      <c r="U86" s="276">
        <f>FORMULASI!U86</f>
        <v>25478000</v>
      </c>
      <c r="V86" s="277">
        <f>FORMULASI!V86</f>
        <v>511271000</v>
      </c>
      <c r="W86" s="278">
        <f t="shared" si="43"/>
        <v>36000000</v>
      </c>
      <c r="X86" s="278">
        <f t="shared" si="44"/>
        <v>26700000</v>
      </c>
      <c r="Y86" s="279">
        <f t="shared" si="45"/>
        <v>194208000</v>
      </c>
      <c r="Z86" s="279">
        <f t="shared" si="46"/>
        <v>1387284</v>
      </c>
      <c r="AA86" s="279">
        <v>0</v>
      </c>
      <c r="AB86" s="279">
        <f t="shared" si="47"/>
        <v>3116160</v>
      </c>
      <c r="AC86" s="279">
        <f t="shared" si="48"/>
        <v>12600000</v>
      </c>
      <c r="AD86" s="279">
        <v>49200000</v>
      </c>
      <c r="AE86" s="280">
        <f t="shared" si="49"/>
        <v>51127100</v>
      </c>
      <c r="AF86" s="280">
        <v>14700000</v>
      </c>
      <c r="AG86" s="280">
        <v>92000000</v>
      </c>
      <c r="AH86" s="281">
        <f t="shared" si="50"/>
        <v>30232456</v>
      </c>
      <c r="AI86" s="282"/>
      <c r="AJ86" s="283">
        <f t="shared" si="51"/>
        <v>5.9131959371839979</v>
      </c>
      <c r="AK86" s="284">
        <f t="shared" si="36"/>
        <v>256908000</v>
      </c>
      <c r="AL86" s="284">
        <f t="shared" si="37"/>
        <v>3116160</v>
      </c>
      <c r="AM86" s="285">
        <f t="shared" si="52"/>
        <v>511271000</v>
      </c>
      <c r="AN86" s="286">
        <f t="shared" si="38"/>
        <v>511271000</v>
      </c>
      <c r="AO86" s="285">
        <f t="shared" si="53"/>
        <v>0</v>
      </c>
      <c r="AP86" s="285">
        <f t="shared" si="54"/>
        <v>30232000</v>
      </c>
      <c r="AR86" s="158">
        <f t="shared" si="55"/>
        <v>511271000</v>
      </c>
      <c r="AS86" s="158">
        <f t="shared" si="56"/>
        <v>0</v>
      </c>
      <c r="AW86" s="288"/>
      <c r="AZ86" s="288"/>
      <c r="BF86" s="288"/>
    </row>
    <row r="87" spans="1:58" s="69" customFormat="1" ht="30" x14ac:dyDescent="0.25">
      <c r="B87" s="91">
        <v>77</v>
      </c>
      <c r="C87" s="74" t="str">
        <f>FORMULASI!C87</f>
        <v>Wakorumba Utara</v>
      </c>
      <c r="D87" s="74" t="str">
        <f>FORMULASI!D87</f>
        <v>Labuko</v>
      </c>
      <c r="E87" s="75">
        <f>FORMULASI!E87</f>
        <v>485793000</v>
      </c>
      <c r="F87" s="74" t="str">
        <f>'7410 Kab. Buton Utara (2)'!D73</f>
        <v>Tertinggal</v>
      </c>
      <c r="G87" s="74">
        <f>'7410 Kab. Buton Utara'!E73</f>
        <v>3</v>
      </c>
      <c r="H87" s="112">
        <f>'7410 Kab. Buton Utara'!F73</f>
        <v>323</v>
      </c>
      <c r="I87" s="92">
        <f t="shared" si="39"/>
        <v>6.7536486429975329E-3</v>
      </c>
      <c r="J87" s="92">
        <f t="shared" si="40"/>
        <v>6.7536486429975332E-4</v>
      </c>
      <c r="K87" s="112">
        <f>'7410 Kab. Buton Utara'!G73</f>
        <v>57</v>
      </c>
      <c r="L87" s="92">
        <f t="shared" si="41"/>
        <v>7.4180114523685579E-3</v>
      </c>
      <c r="M87" s="92">
        <f t="shared" si="31"/>
        <v>3.709005726184279E-3</v>
      </c>
      <c r="N87" s="93">
        <f>'7410 Kab. Buton Utara'!H73</f>
        <v>4.5340689999999997</v>
      </c>
      <c r="O87" s="92">
        <f t="shared" si="32"/>
        <v>2.6011297209002676E-3</v>
      </c>
      <c r="P87" s="92">
        <f t="shared" si="33"/>
        <v>3.9016945813504016E-4</v>
      </c>
      <c r="Q87" s="93">
        <f>'7410 Kab. Buton Utara'!I73</f>
        <v>33.775844999999997</v>
      </c>
      <c r="R87" s="92">
        <f t="shared" si="34"/>
        <v>9.331756562413647E-3</v>
      </c>
      <c r="S87" s="92">
        <f t="shared" si="35"/>
        <v>2.3329391406034117E-3</v>
      </c>
      <c r="T87" s="91">
        <f t="shared" si="42"/>
        <v>7.1074791892224848E-3</v>
      </c>
      <c r="U87" s="149">
        <f>FORMULASI!U87</f>
        <v>53119000</v>
      </c>
      <c r="V87" s="94">
        <f>FORMULASI!V87</f>
        <v>538912000</v>
      </c>
      <c r="W87" s="124">
        <f t="shared" si="43"/>
        <v>36000000</v>
      </c>
      <c r="X87" s="124">
        <f t="shared" si="44"/>
        <v>26700000</v>
      </c>
      <c r="Y87" s="125">
        <f t="shared" si="45"/>
        <v>194208000</v>
      </c>
      <c r="Z87" s="125">
        <f t="shared" si="46"/>
        <v>1387284</v>
      </c>
      <c r="AA87" s="125">
        <v>0</v>
      </c>
      <c r="AB87" s="125">
        <f t="shared" si="47"/>
        <v>3116160</v>
      </c>
      <c r="AC87" s="125">
        <f t="shared" si="48"/>
        <v>12600000</v>
      </c>
      <c r="AD87" s="125">
        <v>49200000</v>
      </c>
      <c r="AE87" s="126">
        <f t="shared" si="49"/>
        <v>53891200</v>
      </c>
      <c r="AF87" s="126">
        <v>14700000</v>
      </c>
      <c r="AG87" s="126">
        <v>92000000</v>
      </c>
      <c r="AH87" s="81">
        <f t="shared" si="50"/>
        <v>55109356</v>
      </c>
      <c r="AI87" s="233"/>
      <c r="AJ87" s="237">
        <f t="shared" si="51"/>
        <v>10.226039872929162</v>
      </c>
      <c r="AK87" s="238">
        <f t="shared" si="36"/>
        <v>256908000</v>
      </c>
      <c r="AL87" s="238">
        <f t="shared" si="37"/>
        <v>3116160</v>
      </c>
      <c r="AM87" s="231">
        <f t="shared" si="52"/>
        <v>538912000</v>
      </c>
      <c r="AN87" s="158">
        <f t="shared" si="38"/>
        <v>538912000</v>
      </c>
      <c r="AO87" s="231">
        <f t="shared" si="53"/>
        <v>0</v>
      </c>
      <c r="AP87" s="231">
        <f t="shared" si="54"/>
        <v>55109000</v>
      </c>
      <c r="AR87" s="158">
        <f t="shared" si="55"/>
        <v>538912000</v>
      </c>
      <c r="AS87" s="158">
        <f t="shared" si="56"/>
        <v>0</v>
      </c>
      <c r="AW87" s="162"/>
      <c r="AZ87" s="162"/>
      <c r="BF87" s="162"/>
    </row>
    <row r="88" spans="1:58" s="287" customFormat="1" ht="30" x14ac:dyDescent="0.25">
      <c r="B88" s="270">
        <v>78</v>
      </c>
      <c r="C88" s="271" t="str">
        <f>FORMULASI!C88</f>
        <v>Wakorumba Utara</v>
      </c>
      <c r="D88" s="271" t="str">
        <f>FORMULASI!D88</f>
        <v>Laba Jaya</v>
      </c>
      <c r="E88" s="272">
        <f>FORMULASI!E88</f>
        <v>485793000</v>
      </c>
      <c r="F88" s="271" t="str">
        <f>'7410 Kab. Buton Utara (2)'!D76</f>
        <v>Sangat Tertinggal</v>
      </c>
      <c r="G88" s="271">
        <f>'7410 Kab. Buton Utara'!E76</f>
        <v>4</v>
      </c>
      <c r="H88" s="273">
        <f>'7410 Kab. Buton Utara'!F76</f>
        <v>877</v>
      </c>
      <c r="I88" s="274">
        <f t="shared" si="39"/>
        <v>1.8337306067829216E-2</v>
      </c>
      <c r="J88" s="274">
        <f t="shared" si="40"/>
        <v>1.8337306067829216E-3</v>
      </c>
      <c r="K88" s="273">
        <f>'7410 Kab. Buton Utara'!G76</f>
        <v>86</v>
      </c>
      <c r="L88" s="274">
        <f t="shared" si="41"/>
        <v>1.1192087454450807E-2</v>
      </c>
      <c r="M88" s="274">
        <f t="shared" si="31"/>
        <v>5.5960437272254034E-3</v>
      </c>
      <c r="N88" s="275">
        <f>'7410 Kab. Buton Utara'!H76</f>
        <v>0.20363899999999999</v>
      </c>
      <c r="O88" s="274">
        <f t="shared" si="32"/>
        <v>1.1682474510961559E-4</v>
      </c>
      <c r="P88" s="274">
        <f t="shared" si="33"/>
        <v>1.7523711766442336E-5</v>
      </c>
      <c r="Q88" s="275">
        <f>'7410 Kab. Buton Utara'!I76</f>
        <v>35.977331</v>
      </c>
      <c r="R88" s="274">
        <f t="shared" si="34"/>
        <v>9.9399939411546328E-3</v>
      </c>
      <c r="S88" s="274">
        <f t="shared" si="35"/>
        <v>2.4849984852886582E-3</v>
      </c>
      <c r="T88" s="270">
        <f t="shared" si="42"/>
        <v>9.9322965310634243E-3</v>
      </c>
      <c r="U88" s="276">
        <f>FORMULASI!U88</f>
        <v>67869000</v>
      </c>
      <c r="V88" s="277">
        <f>FORMULASI!V88</f>
        <v>553662000</v>
      </c>
      <c r="W88" s="278">
        <f t="shared" si="43"/>
        <v>36000000</v>
      </c>
      <c r="X88" s="278">
        <f t="shared" si="44"/>
        <v>26700000</v>
      </c>
      <c r="Y88" s="279">
        <f t="shared" si="45"/>
        <v>194208000</v>
      </c>
      <c r="Z88" s="279">
        <f t="shared" si="46"/>
        <v>1387284</v>
      </c>
      <c r="AA88" s="279">
        <v>0</v>
      </c>
      <c r="AB88" s="279">
        <f t="shared" si="47"/>
        <v>3116160</v>
      </c>
      <c r="AC88" s="279">
        <f t="shared" si="48"/>
        <v>12600000</v>
      </c>
      <c r="AD88" s="279">
        <v>49200000</v>
      </c>
      <c r="AE88" s="280">
        <f t="shared" si="49"/>
        <v>55366200</v>
      </c>
      <c r="AF88" s="280">
        <v>14700000</v>
      </c>
      <c r="AG88" s="280">
        <v>92000000</v>
      </c>
      <c r="AH88" s="281">
        <f t="shared" si="50"/>
        <v>68384356</v>
      </c>
      <c r="AI88" s="282"/>
      <c r="AJ88" s="283">
        <f t="shared" si="51"/>
        <v>12.351282190217136</v>
      </c>
      <c r="AK88" s="284">
        <f t="shared" si="36"/>
        <v>256908000</v>
      </c>
      <c r="AL88" s="284">
        <f t="shared" si="37"/>
        <v>3116160</v>
      </c>
      <c r="AM88" s="285">
        <f t="shared" si="52"/>
        <v>553662000</v>
      </c>
      <c r="AN88" s="286">
        <f t="shared" si="38"/>
        <v>553662000</v>
      </c>
      <c r="AO88" s="285">
        <f t="shared" si="53"/>
        <v>0</v>
      </c>
      <c r="AP88" s="285">
        <f t="shared" si="54"/>
        <v>68384000</v>
      </c>
      <c r="AR88" s="158">
        <f t="shared" si="55"/>
        <v>553662000</v>
      </c>
      <c r="AS88" s="158">
        <f t="shared" si="56"/>
        <v>0</v>
      </c>
      <c r="AW88" s="288"/>
      <c r="AZ88" s="288"/>
      <c r="BF88" s="288"/>
    </row>
    <row r="89" spans="1:58" s="69" customFormat="1" x14ac:dyDescent="0.25">
      <c r="B89" s="127"/>
      <c r="C89" s="128"/>
      <c r="D89" s="128"/>
      <c r="E89" s="128"/>
      <c r="F89" s="128"/>
      <c r="G89" s="128"/>
      <c r="H89" s="129"/>
      <c r="I89" s="130"/>
      <c r="J89" s="130"/>
      <c r="K89" s="129"/>
      <c r="L89" s="130"/>
      <c r="M89" s="130"/>
      <c r="N89" s="131"/>
      <c r="O89" s="130"/>
      <c r="P89" s="130"/>
      <c r="Q89" s="131"/>
      <c r="R89" s="130"/>
      <c r="S89" s="130"/>
      <c r="T89" s="127"/>
      <c r="U89" s="127"/>
      <c r="V89" s="132"/>
      <c r="W89" s="147"/>
      <c r="X89" s="147"/>
      <c r="Y89" s="148"/>
      <c r="Z89" s="148"/>
      <c r="AA89" s="148"/>
      <c r="AB89" s="148"/>
      <c r="AC89" s="148"/>
      <c r="AD89" s="148"/>
      <c r="AE89" s="148"/>
      <c r="AF89" s="148"/>
      <c r="AG89" s="148"/>
      <c r="AH89" s="148"/>
      <c r="AI89" s="235"/>
      <c r="AJ89" s="237">
        <f>SUM(SUM(AVERAGE(AJ11:AJ88)))</f>
        <v>10.225305705799963</v>
      </c>
      <c r="AK89" s="238">
        <f t="shared" si="36"/>
        <v>0</v>
      </c>
      <c r="AL89" s="238">
        <f t="shared" si="37"/>
        <v>0</v>
      </c>
      <c r="AO89" s="231">
        <f>SUM(AO11:AO88)</f>
        <v>0</v>
      </c>
      <c r="AP89" s="231">
        <f t="shared" si="54"/>
        <v>0</v>
      </c>
      <c r="AR89" s="158">
        <f t="shared" si="55"/>
        <v>0</v>
      </c>
      <c r="AS89" s="158">
        <f t="shared" si="56"/>
        <v>0</v>
      </c>
      <c r="AW89" s="162"/>
      <c r="AZ89" s="162"/>
      <c r="BF89" s="162"/>
    </row>
    <row r="90" spans="1:58" s="77" customFormat="1" x14ac:dyDescent="0.25">
      <c r="A90" s="68"/>
      <c r="B90" s="367" t="s">
        <v>26</v>
      </c>
      <c r="C90" s="367"/>
      <c r="D90" s="367"/>
      <c r="E90" s="405">
        <f>SUM(E11:E88)</f>
        <v>37891854000</v>
      </c>
      <c r="F90" s="406"/>
      <c r="G90" s="406"/>
      <c r="H90" s="407">
        <f t="shared" ref="H90:AH90" si="57">SUM(H11:H88)</f>
        <v>47826</v>
      </c>
      <c r="I90" s="408">
        <f t="shared" si="57"/>
        <v>0.99999999999999989</v>
      </c>
      <c r="J90" s="408">
        <f t="shared" si="57"/>
        <v>0.10000000000000003</v>
      </c>
      <c r="K90" s="407">
        <f t="shared" si="57"/>
        <v>7684</v>
      </c>
      <c r="L90" s="408">
        <f t="shared" si="57"/>
        <v>1.0000000000000002</v>
      </c>
      <c r="M90" s="408">
        <f t="shared" si="57"/>
        <v>0.50000000000000011</v>
      </c>
      <c r="N90" s="409">
        <f t="shared" si="57"/>
        <v>1743.1152947000003</v>
      </c>
      <c r="O90" s="408">
        <f t="shared" si="57"/>
        <v>1</v>
      </c>
      <c r="P90" s="408">
        <f t="shared" si="57"/>
        <v>0.15000000000000008</v>
      </c>
      <c r="Q90" s="409">
        <f t="shared" si="57"/>
        <v>3619.4520050000015</v>
      </c>
      <c r="R90" s="408">
        <f t="shared" si="57"/>
        <v>0.99999999999999956</v>
      </c>
      <c r="S90" s="408">
        <f t="shared" si="57"/>
        <v>0.24999999999999989</v>
      </c>
      <c r="T90" s="410">
        <f t="shared" si="57"/>
        <v>0.99999999999999989</v>
      </c>
      <c r="U90" s="405">
        <f t="shared" si="57"/>
        <v>4210291600</v>
      </c>
      <c r="V90" s="405">
        <f>SUM(V11:V88)</f>
        <v>42102145600</v>
      </c>
      <c r="W90" s="405">
        <f t="shared" si="57"/>
        <v>2808000000</v>
      </c>
      <c r="X90" s="405">
        <f t="shared" si="57"/>
        <v>2082600000</v>
      </c>
      <c r="Y90" s="405">
        <f t="shared" si="57"/>
        <v>15148224000</v>
      </c>
      <c r="Z90" s="405">
        <f t="shared" ref="Z90" si="58">SUM(Z11:Z88)</f>
        <v>108208152</v>
      </c>
      <c r="AA90" s="405">
        <f t="shared" si="57"/>
        <v>0</v>
      </c>
      <c r="AB90" s="405">
        <f t="shared" si="57"/>
        <v>243060480</v>
      </c>
      <c r="AC90" s="405">
        <f t="shared" si="57"/>
        <v>982800000</v>
      </c>
      <c r="AD90" s="405">
        <f t="shared" si="57"/>
        <v>3837600000</v>
      </c>
      <c r="AE90" s="405">
        <f t="shared" si="57"/>
        <v>4210214560</v>
      </c>
      <c r="AF90" s="405">
        <f t="shared" si="57"/>
        <v>1146600000</v>
      </c>
      <c r="AG90" s="405">
        <f t="shared" si="57"/>
        <v>7176000000</v>
      </c>
      <c r="AH90" s="405">
        <f t="shared" si="57"/>
        <v>4358838408</v>
      </c>
      <c r="AI90" s="236"/>
      <c r="AS90" s="197">
        <f>SUM(AS11:AS88)</f>
        <v>0</v>
      </c>
      <c r="AW90" s="267"/>
      <c r="AZ90" s="267"/>
      <c r="BF90" s="267"/>
    </row>
    <row r="92" spans="1:58" hidden="1" x14ac:dyDescent="0.25">
      <c r="C92" s="368" t="s">
        <v>27</v>
      </c>
      <c r="D92" s="369"/>
      <c r="E92" s="369"/>
      <c r="F92" s="370"/>
      <c r="H92" s="368" t="s">
        <v>10</v>
      </c>
      <c r="I92" s="370"/>
      <c r="V92" s="118">
        <f>W90+X90+Y90+AA90+AB90+AE90+AF90+AG90+AH90+AC90+AD90+Z90</f>
        <v>42102145600</v>
      </c>
    </row>
    <row r="93" spans="1:58" hidden="1" x14ac:dyDescent="0.25">
      <c r="C93" s="360" t="s">
        <v>668</v>
      </c>
      <c r="D93" s="360"/>
      <c r="E93" s="360"/>
      <c r="F93" s="78">
        <v>44852565000</v>
      </c>
      <c r="H93" s="79" t="s">
        <v>28</v>
      </c>
      <c r="I93" s="80">
        <v>0.1</v>
      </c>
      <c r="V93" s="118">
        <f>V90-V92</f>
        <v>0</v>
      </c>
    </row>
    <row r="94" spans="1:58" hidden="1" x14ac:dyDescent="0.25">
      <c r="C94" s="360" t="s">
        <v>669</v>
      </c>
      <c r="D94" s="360"/>
      <c r="E94" s="360"/>
      <c r="F94" s="81">
        <f>V90</f>
        <v>42102145600</v>
      </c>
      <c r="H94" s="79" t="s">
        <v>57</v>
      </c>
      <c r="I94" s="80">
        <v>0.5</v>
      </c>
      <c r="V94" s="118">
        <f>W90+X90+Y90+Z90+AA90+AB90+AC90+AD90+AE90+AF90+AG90+AH90</f>
        <v>42102145600</v>
      </c>
    </row>
    <row r="95" spans="1:58" hidden="1" x14ac:dyDescent="0.25">
      <c r="C95" s="360" t="s">
        <v>675</v>
      </c>
      <c r="D95" s="360"/>
      <c r="E95" s="360"/>
      <c r="F95" s="78">
        <f>F93*90%</f>
        <v>40367308500</v>
      </c>
      <c r="H95" s="79" t="s">
        <v>29</v>
      </c>
      <c r="I95" s="82">
        <v>0.15</v>
      </c>
      <c r="V95" s="118">
        <f>V90-V94</f>
        <v>0</v>
      </c>
    </row>
    <row r="96" spans="1:58" hidden="1" x14ac:dyDescent="0.25">
      <c r="C96" s="206" t="s">
        <v>670</v>
      </c>
      <c r="D96" s="206"/>
      <c r="E96" s="206"/>
      <c r="F96" s="81">
        <f>E90</f>
        <v>37891854000</v>
      </c>
      <c r="H96" s="79" t="s">
        <v>7</v>
      </c>
      <c r="I96" s="80">
        <v>0.25</v>
      </c>
    </row>
    <row r="97" spans="2:33" hidden="1" x14ac:dyDescent="0.25">
      <c r="C97" s="360" t="s">
        <v>671</v>
      </c>
      <c r="D97" s="360"/>
      <c r="E97" s="360"/>
      <c r="F97" s="81">
        <v>422578</v>
      </c>
    </row>
    <row r="98" spans="2:33" hidden="1" x14ac:dyDescent="0.25">
      <c r="C98" s="360" t="s">
        <v>672</v>
      </c>
      <c r="D98" s="360"/>
      <c r="E98" s="360"/>
      <c r="F98" s="81" t="e">
        <f>#REF!</f>
        <v>#REF!</v>
      </c>
    </row>
    <row r="99" spans="2:33" hidden="1" x14ac:dyDescent="0.25">
      <c r="C99" s="360" t="s">
        <v>673</v>
      </c>
      <c r="D99" s="360"/>
      <c r="E99" s="360"/>
      <c r="F99" s="83">
        <f>F93*10%</f>
        <v>4485256500</v>
      </c>
    </row>
    <row r="100" spans="2:33" hidden="1" x14ac:dyDescent="0.25">
      <c r="B100" s="84"/>
      <c r="C100" s="360" t="s">
        <v>674</v>
      </c>
      <c r="D100" s="360"/>
      <c r="E100" s="360"/>
      <c r="F100" s="85">
        <f>U90</f>
        <v>4210291600</v>
      </c>
      <c r="H100" s="372"/>
      <c r="I100" s="372"/>
      <c r="Q100" s="68" t="s">
        <v>31</v>
      </c>
    </row>
    <row r="101" spans="2:33" hidden="1" x14ac:dyDescent="0.25">
      <c r="B101" s="84"/>
      <c r="C101" s="360" t="s">
        <v>30</v>
      </c>
      <c r="D101" s="360"/>
      <c r="E101" s="360"/>
      <c r="F101" s="85">
        <v>78</v>
      </c>
    </row>
    <row r="102" spans="2:33" x14ac:dyDescent="0.25">
      <c r="B102" s="84"/>
      <c r="C102" s="84"/>
      <c r="D102" s="86"/>
      <c r="E102" s="86"/>
      <c r="K102" s="68" t="s">
        <v>680</v>
      </c>
      <c r="Q102" s="68" t="s">
        <v>681</v>
      </c>
      <c r="V102" s="255">
        <f>E90+U90</f>
        <v>42102145600</v>
      </c>
    </row>
    <row r="103" spans="2:33" hidden="1" x14ac:dyDescent="0.25">
      <c r="B103" s="84"/>
      <c r="C103" s="84"/>
      <c r="D103" s="87"/>
      <c r="E103" s="88"/>
      <c r="K103" s="68" t="s">
        <v>45</v>
      </c>
      <c r="Q103" s="68" t="s">
        <v>46</v>
      </c>
      <c r="V103" s="340"/>
    </row>
    <row r="104" spans="2:33" hidden="1" x14ac:dyDescent="0.25">
      <c r="B104" s="84"/>
      <c r="C104" s="84"/>
      <c r="D104" s="87"/>
      <c r="E104" s="88"/>
      <c r="V104" s="340"/>
    </row>
    <row r="105" spans="2:33" hidden="1" x14ac:dyDescent="0.25">
      <c r="C105" s="84"/>
      <c r="D105" s="89"/>
      <c r="E105" s="88"/>
      <c r="V105" s="340"/>
    </row>
    <row r="106" spans="2:33" hidden="1" x14ac:dyDescent="0.25">
      <c r="C106" s="84"/>
      <c r="D106" s="87"/>
      <c r="E106" s="90"/>
      <c r="V106" s="340"/>
    </row>
    <row r="107" spans="2:33" x14ac:dyDescent="0.25">
      <c r="K107" s="68" t="s">
        <v>676</v>
      </c>
      <c r="Q107" s="68" t="s">
        <v>678</v>
      </c>
      <c r="V107" s="255">
        <f>W90+X90+Y90+Z90+AB90+AC90+AD90+AE90+AF90+AG90+AH90</f>
        <v>42102145600</v>
      </c>
    </row>
    <row r="108" spans="2:33" ht="21" customHeight="1" x14ac:dyDescent="0.25">
      <c r="V108" s="255">
        <f>E90+U90</f>
        <v>42102145600</v>
      </c>
    </row>
    <row r="109" spans="2:33" ht="20.25" x14ac:dyDescent="0.3">
      <c r="K109" s="68" t="s">
        <v>32</v>
      </c>
      <c r="Q109" s="68" t="s">
        <v>32</v>
      </c>
      <c r="V109" s="255">
        <f>W90+X90+Y90+Z90+AA90+AB90+AC90+AD90+AE90+AF90+AG90+AH90</f>
        <v>42102145600</v>
      </c>
      <c r="AE109" s="371" t="s">
        <v>703</v>
      </c>
      <c r="AF109" s="371"/>
      <c r="AG109" s="371"/>
    </row>
    <row r="110" spans="2:33" ht="20.25" x14ac:dyDescent="0.3">
      <c r="P110" s="69"/>
      <c r="AE110" s="204"/>
      <c r="AF110" s="204"/>
      <c r="AG110" s="204"/>
    </row>
    <row r="111" spans="2:33" x14ac:dyDescent="0.25">
      <c r="AF111" s="68" t="s">
        <v>825</v>
      </c>
    </row>
    <row r="113" spans="31:33" ht="20.25" x14ac:dyDescent="0.3">
      <c r="AE113" s="371" t="s">
        <v>704</v>
      </c>
      <c r="AF113" s="371"/>
      <c r="AG113" s="371"/>
    </row>
  </sheetData>
  <autoFilter ref="A10:S10">
    <sortState ref="A11:T88">
      <sortCondition ref="C10"/>
    </sortState>
  </autoFilter>
  <mergeCells count="35">
    <mergeCell ref="AV9:AZ9"/>
    <mergeCell ref="BB9:BF9"/>
    <mergeCell ref="B1:V1"/>
    <mergeCell ref="B7:B9"/>
    <mergeCell ref="C7:C9"/>
    <mergeCell ref="D7:D9"/>
    <mergeCell ref="E7:E9"/>
    <mergeCell ref="F7:F9"/>
    <mergeCell ref="G7:G9"/>
    <mergeCell ref="H7:S7"/>
    <mergeCell ref="T7:T9"/>
    <mergeCell ref="U7:U9"/>
    <mergeCell ref="AH7:AH9"/>
    <mergeCell ref="H8:J8"/>
    <mergeCell ref="K8:M8"/>
    <mergeCell ref="N8:P8"/>
    <mergeCell ref="Q8:S8"/>
    <mergeCell ref="C95:E95"/>
    <mergeCell ref="V7:V9"/>
    <mergeCell ref="W7:Y8"/>
    <mergeCell ref="AE7:AG8"/>
    <mergeCell ref="B90:D90"/>
    <mergeCell ref="C92:F92"/>
    <mergeCell ref="H92:I92"/>
    <mergeCell ref="C93:E93"/>
    <mergeCell ref="C94:E94"/>
    <mergeCell ref="Z7:AD8"/>
    <mergeCell ref="AE109:AG109"/>
    <mergeCell ref="AE113:AG113"/>
    <mergeCell ref="C97:E97"/>
    <mergeCell ref="C98:E98"/>
    <mergeCell ref="C99:E99"/>
    <mergeCell ref="C100:E100"/>
    <mergeCell ref="H100:I100"/>
    <mergeCell ref="C101:E101"/>
  </mergeCells>
  <pageMargins left="0.23622047244094491" right="0.15748031496062992" top="0.31496062992125984" bottom="0.39370078740157483" header="0.19685039370078741" footer="0.19685039370078741"/>
  <pageSetup paperSize="5" scale="55" fitToHeight="0" orientation="landscape" horizontalDpi="4294967293" r:id="rId1"/>
  <rowBreaks count="1" manualBreakCount="1">
    <brk id="63" min="1" max="33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4:M20"/>
  <sheetViews>
    <sheetView workbookViewId="0">
      <selection activeCell="P12" sqref="P12"/>
    </sheetView>
  </sheetViews>
  <sheetFormatPr defaultRowHeight="15" x14ac:dyDescent="0.25"/>
  <cols>
    <col min="3" max="3" width="13.7109375" bestFit="1" customWidth="1"/>
    <col min="4" max="4" width="12.42578125" bestFit="1" customWidth="1"/>
    <col min="6" max="6" width="15" hidden="1" customWidth="1"/>
    <col min="7" max="7" width="15" bestFit="1" customWidth="1"/>
    <col min="9" max="9" width="13.7109375" bestFit="1" customWidth="1"/>
    <col min="10" max="10" width="12.42578125" bestFit="1" customWidth="1"/>
    <col min="12" max="12" width="15" hidden="1" customWidth="1"/>
    <col min="13" max="13" width="15" bestFit="1" customWidth="1"/>
  </cols>
  <sheetData>
    <row r="4" spans="3:13" ht="15.75" thickBot="1" x14ac:dyDescent="0.3"/>
    <row r="5" spans="3:13" x14ac:dyDescent="0.25">
      <c r="C5" s="382" t="s">
        <v>821</v>
      </c>
      <c r="D5" s="383"/>
      <c r="E5" s="383"/>
      <c r="F5" s="383"/>
      <c r="G5" s="383"/>
      <c r="H5" s="292"/>
      <c r="I5" s="384" t="s">
        <v>822</v>
      </c>
      <c r="J5" s="384"/>
      <c r="K5" s="384"/>
      <c r="L5" s="384"/>
      <c r="M5" s="385"/>
    </row>
    <row r="6" spans="3:13" ht="15.75" thickBot="1" x14ac:dyDescent="0.3">
      <c r="C6" s="293"/>
      <c r="D6" s="294"/>
      <c r="E6" s="294"/>
      <c r="F6" s="294"/>
      <c r="G6" s="295"/>
      <c r="H6" s="296"/>
      <c r="I6" s="297"/>
      <c r="J6" s="297"/>
      <c r="K6" s="297"/>
      <c r="L6" s="297"/>
      <c r="M6" s="298"/>
    </row>
    <row r="7" spans="3:13" x14ac:dyDescent="0.25">
      <c r="C7" s="299" t="s">
        <v>815</v>
      </c>
      <c r="D7" s="300">
        <v>3000000</v>
      </c>
      <c r="E7" s="301">
        <v>5.4000000000000003E-3</v>
      </c>
      <c r="F7" s="300">
        <f>D7*E7</f>
        <v>16200</v>
      </c>
      <c r="G7" s="331">
        <v>16200</v>
      </c>
      <c r="H7" s="291"/>
      <c r="I7" s="306" t="s">
        <v>815</v>
      </c>
      <c r="J7" s="307">
        <v>3000000</v>
      </c>
      <c r="K7" s="308">
        <v>0.01</v>
      </c>
      <c r="L7" s="309">
        <f>J7*K7</f>
        <v>30000</v>
      </c>
      <c r="M7" s="335">
        <v>30000</v>
      </c>
    </row>
    <row r="8" spans="3:13" x14ac:dyDescent="0.25">
      <c r="C8" s="302" t="s">
        <v>816</v>
      </c>
      <c r="D8" s="303">
        <v>2225000</v>
      </c>
      <c r="E8" s="304">
        <v>5.4000000000000003E-3</v>
      </c>
      <c r="F8" s="303">
        <f t="shared" ref="F8:F16" si="0">D8*E8</f>
        <v>12015</v>
      </c>
      <c r="G8" s="332">
        <v>12015</v>
      </c>
      <c r="H8" s="291"/>
      <c r="I8" s="310" t="s">
        <v>816</v>
      </c>
      <c r="J8" s="311">
        <v>2552014</v>
      </c>
      <c r="K8" s="312">
        <v>0.01</v>
      </c>
      <c r="L8" s="313">
        <f>J8*K8</f>
        <v>25520.14</v>
      </c>
      <c r="M8" s="336">
        <v>25520</v>
      </c>
    </row>
    <row r="9" spans="3:13" x14ac:dyDescent="0.25">
      <c r="C9" s="302" t="s">
        <v>817</v>
      </c>
      <c r="D9" s="303">
        <v>2023000</v>
      </c>
      <c r="E9" s="304">
        <v>5.4000000000000003E-3</v>
      </c>
      <c r="F9" s="303">
        <f>D9*E9</f>
        <v>10924.2</v>
      </c>
      <c r="G9" s="332">
        <v>10924</v>
      </c>
      <c r="H9" s="291"/>
      <c r="I9" s="310" t="s">
        <v>817</v>
      </c>
      <c r="J9" s="311">
        <v>2552014</v>
      </c>
      <c r="K9" s="312">
        <v>0.01</v>
      </c>
      <c r="L9" s="313">
        <f t="shared" ref="L9:L16" si="1">J9*K9</f>
        <v>25520.14</v>
      </c>
      <c r="M9" s="336">
        <v>25520</v>
      </c>
    </row>
    <row r="10" spans="3:13" x14ac:dyDescent="0.25">
      <c r="C10" s="302" t="s">
        <v>817</v>
      </c>
      <c r="D10" s="303">
        <v>2023000</v>
      </c>
      <c r="E10" s="304">
        <v>5.4000000000000003E-3</v>
      </c>
      <c r="F10" s="303">
        <f t="shared" si="0"/>
        <v>10924.2</v>
      </c>
      <c r="G10" s="332">
        <v>10924</v>
      </c>
      <c r="H10" s="291"/>
      <c r="I10" s="310" t="s">
        <v>817</v>
      </c>
      <c r="J10" s="311">
        <v>2552014</v>
      </c>
      <c r="K10" s="312">
        <v>0.01</v>
      </c>
      <c r="L10" s="313">
        <f t="shared" si="1"/>
        <v>25520.14</v>
      </c>
      <c r="M10" s="336">
        <v>25520</v>
      </c>
    </row>
    <row r="11" spans="3:13" x14ac:dyDescent="0.25">
      <c r="C11" s="302" t="s">
        <v>817</v>
      </c>
      <c r="D11" s="303">
        <v>2023000</v>
      </c>
      <c r="E11" s="304">
        <v>5.4000000000000003E-3</v>
      </c>
      <c r="F11" s="303">
        <f t="shared" si="0"/>
        <v>10924.2</v>
      </c>
      <c r="G11" s="332">
        <v>10924</v>
      </c>
      <c r="H11" s="291"/>
      <c r="I11" s="310" t="s">
        <v>817</v>
      </c>
      <c r="J11" s="311">
        <v>2552014</v>
      </c>
      <c r="K11" s="312">
        <v>0.01</v>
      </c>
      <c r="L11" s="313">
        <f t="shared" si="1"/>
        <v>25520.14</v>
      </c>
      <c r="M11" s="336">
        <v>25520</v>
      </c>
    </row>
    <row r="12" spans="3:13" x14ac:dyDescent="0.25">
      <c r="C12" s="302" t="s">
        <v>818</v>
      </c>
      <c r="D12" s="303">
        <v>2023000</v>
      </c>
      <c r="E12" s="304">
        <v>5.4000000000000003E-3</v>
      </c>
      <c r="F12" s="303">
        <f t="shared" si="0"/>
        <v>10924.2</v>
      </c>
      <c r="G12" s="332">
        <v>10924</v>
      </c>
      <c r="H12" s="291"/>
      <c r="I12" s="310" t="s">
        <v>818</v>
      </c>
      <c r="J12" s="311">
        <v>2552014</v>
      </c>
      <c r="K12" s="312">
        <v>0.01</v>
      </c>
      <c r="L12" s="313">
        <f t="shared" si="1"/>
        <v>25520.14</v>
      </c>
      <c r="M12" s="336">
        <v>25520</v>
      </c>
    </row>
    <row r="13" spans="3:13" x14ac:dyDescent="0.25">
      <c r="C13" s="302" t="s">
        <v>818</v>
      </c>
      <c r="D13" s="303">
        <v>2023000</v>
      </c>
      <c r="E13" s="304">
        <v>5.4000000000000003E-3</v>
      </c>
      <c r="F13" s="303">
        <f t="shared" si="0"/>
        <v>10924.2</v>
      </c>
      <c r="G13" s="332">
        <v>10924</v>
      </c>
      <c r="H13" s="291"/>
      <c r="I13" s="310" t="s">
        <v>818</v>
      </c>
      <c r="J13" s="311">
        <v>2552014</v>
      </c>
      <c r="K13" s="312">
        <v>0.01</v>
      </c>
      <c r="L13" s="313">
        <f t="shared" si="1"/>
        <v>25520.14</v>
      </c>
      <c r="M13" s="336">
        <v>25520</v>
      </c>
    </row>
    <row r="14" spans="3:13" x14ac:dyDescent="0.25">
      <c r="C14" s="302" t="s">
        <v>818</v>
      </c>
      <c r="D14" s="303">
        <v>2023000</v>
      </c>
      <c r="E14" s="304">
        <v>5.4000000000000003E-3</v>
      </c>
      <c r="F14" s="303">
        <f t="shared" si="0"/>
        <v>10924.2</v>
      </c>
      <c r="G14" s="332">
        <v>10924</v>
      </c>
      <c r="H14" s="291"/>
      <c r="I14" s="310" t="s">
        <v>818</v>
      </c>
      <c r="J14" s="311">
        <v>2552014</v>
      </c>
      <c r="K14" s="312">
        <v>0.01</v>
      </c>
      <c r="L14" s="313">
        <f t="shared" si="1"/>
        <v>25520.14</v>
      </c>
      <c r="M14" s="336">
        <v>25520</v>
      </c>
    </row>
    <row r="15" spans="3:13" x14ac:dyDescent="0.25">
      <c r="C15" s="302" t="s">
        <v>819</v>
      </c>
      <c r="D15" s="303">
        <v>2023000</v>
      </c>
      <c r="E15" s="304">
        <v>5.4000000000000003E-3</v>
      </c>
      <c r="F15" s="303">
        <f t="shared" si="0"/>
        <v>10924.2</v>
      </c>
      <c r="G15" s="332">
        <v>10924</v>
      </c>
      <c r="H15" s="291"/>
      <c r="I15" s="310" t="s">
        <v>819</v>
      </c>
      <c r="J15" s="311">
        <v>2552014</v>
      </c>
      <c r="K15" s="312">
        <v>0.01</v>
      </c>
      <c r="L15" s="313">
        <f t="shared" si="1"/>
        <v>25520.14</v>
      </c>
      <c r="M15" s="336">
        <v>25520</v>
      </c>
    </row>
    <row r="16" spans="3:13" x14ac:dyDescent="0.25">
      <c r="C16" s="323" t="s">
        <v>819</v>
      </c>
      <c r="D16" s="324">
        <v>2023000</v>
      </c>
      <c r="E16" s="325">
        <v>5.4000000000000003E-3</v>
      </c>
      <c r="F16" s="324">
        <f t="shared" si="0"/>
        <v>10924.2</v>
      </c>
      <c r="G16" s="333">
        <v>10924</v>
      </c>
      <c r="H16" s="326"/>
      <c r="I16" s="327" t="s">
        <v>819</v>
      </c>
      <c r="J16" s="328">
        <v>2552014</v>
      </c>
      <c r="K16" s="329">
        <v>0.01</v>
      </c>
      <c r="L16" s="330">
        <f t="shared" si="1"/>
        <v>25520.14</v>
      </c>
      <c r="M16" s="337">
        <v>25520</v>
      </c>
    </row>
    <row r="17" spans="3:13" ht="15.75" thickBot="1" x14ac:dyDescent="0.3">
      <c r="C17" s="302"/>
      <c r="D17" s="303"/>
      <c r="E17" s="305"/>
      <c r="F17" s="303">
        <f>SUM(F7:F16)</f>
        <v>115608.59999999998</v>
      </c>
      <c r="G17" s="332">
        <f>SUM(G7:G16)</f>
        <v>115607</v>
      </c>
      <c r="H17" s="291"/>
      <c r="I17" s="310"/>
      <c r="J17" s="314"/>
      <c r="K17" s="314"/>
      <c r="L17" s="313">
        <f>SUM(L7:L16)</f>
        <v>259681.26000000007</v>
      </c>
      <c r="M17" s="336">
        <f>SUM(M7:M16)</f>
        <v>259680</v>
      </c>
    </row>
    <row r="18" spans="3:13" ht="15.75" thickBot="1" x14ac:dyDescent="0.3">
      <c r="C18" s="315"/>
      <c r="D18" s="316"/>
      <c r="E18" s="317">
        <v>12</v>
      </c>
      <c r="F18" s="318">
        <f>E18*F17</f>
        <v>1387303.1999999997</v>
      </c>
      <c r="G18" s="334">
        <f>E18*G17</f>
        <v>1387284</v>
      </c>
      <c r="H18" s="319"/>
      <c r="I18" s="320"/>
      <c r="J18" s="321"/>
      <c r="K18" s="322">
        <v>12</v>
      </c>
      <c r="L18" s="321">
        <f>L17*K18</f>
        <v>3116175.120000001</v>
      </c>
      <c r="M18" s="338">
        <f>K18*M17</f>
        <v>3116160</v>
      </c>
    </row>
    <row r="19" spans="3:13" hidden="1" x14ac:dyDescent="0.25">
      <c r="C19" s="69"/>
      <c r="D19" s="162"/>
      <c r="E19" s="69">
        <v>78</v>
      </c>
      <c r="F19" s="231">
        <f>E19*F18</f>
        <v>108209649.59999998</v>
      </c>
      <c r="G19" s="162">
        <f>G18*E19</f>
        <v>108208152</v>
      </c>
      <c r="H19" s="69"/>
      <c r="I19" s="69"/>
      <c r="J19" s="253"/>
      <c r="K19" s="69">
        <v>78</v>
      </c>
      <c r="L19" s="231">
        <f>L18*K19</f>
        <v>243061659.36000007</v>
      </c>
      <c r="M19" s="162">
        <f>M18*K19</f>
        <v>243060480</v>
      </c>
    </row>
    <row r="20" spans="3:13" hidden="1" x14ac:dyDescent="0.25">
      <c r="C20" s="287"/>
      <c r="D20" s="288"/>
      <c r="E20" s="287"/>
      <c r="F20" s="287"/>
      <c r="G20" s="288"/>
      <c r="H20" s="287"/>
      <c r="I20" s="287"/>
      <c r="J20" s="287"/>
      <c r="K20" s="287"/>
      <c r="L20" s="287"/>
      <c r="M20" s="288"/>
    </row>
  </sheetData>
  <mergeCells count="2">
    <mergeCell ref="C5:G5"/>
    <mergeCell ref="I5:M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G109"/>
  <sheetViews>
    <sheetView topLeftCell="A22" workbookViewId="0">
      <selection activeCell="G43" sqref="G43"/>
    </sheetView>
  </sheetViews>
  <sheetFormatPr defaultColWidth="8.85546875" defaultRowHeight="15" x14ac:dyDescent="0.25"/>
  <cols>
    <col min="1" max="3" width="8.85546875" style="16"/>
    <col min="4" max="4" width="18.28515625" style="16" customWidth="1"/>
    <col min="5" max="5" width="14.7109375" style="16" customWidth="1"/>
    <col min="6" max="6" width="28.42578125" style="16" hidden="1" customWidth="1"/>
    <col min="7" max="7" width="14.7109375" style="16" customWidth="1"/>
    <col min="8" max="16384" width="8.85546875" style="16"/>
  </cols>
  <sheetData>
    <row r="2" spans="4:7" ht="60" customHeight="1" x14ac:dyDescent="0.25"/>
    <row r="11" spans="4:7" s="348" customFormat="1" x14ac:dyDescent="0.25">
      <c r="D11" s="347" t="s">
        <v>64</v>
      </c>
      <c r="E11" s="347" t="s">
        <v>123</v>
      </c>
      <c r="F11" s="347">
        <v>561087000</v>
      </c>
      <c r="G11" s="348">
        <v>975104000</v>
      </c>
    </row>
    <row r="12" spans="4:7" s="348" customFormat="1" x14ac:dyDescent="0.25">
      <c r="D12" s="347" t="s">
        <v>64</v>
      </c>
      <c r="E12" s="347" t="s">
        <v>81</v>
      </c>
      <c r="F12" s="347">
        <v>535857000</v>
      </c>
      <c r="G12" s="348">
        <v>865101000</v>
      </c>
    </row>
    <row r="13" spans="4:7" s="348" customFormat="1" x14ac:dyDescent="0.25">
      <c r="D13" s="347" t="s">
        <v>64</v>
      </c>
      <c r="E13" s="347" t="s">
        <v>63</v>
      </c>
      <c r="F13" s="347">
        <v>533615000</v>
      </c>
      <c r="G13" s="348">
        <v>1124684000</v>
      </c>
    </row>
    <row r="14" spans="4:7" s="348" customFormat="1" x14ac:dyDescent="0.25">
      <c r="D14" s="347" t="s">
        <v>64</v>
      </c>
      <c r="E14" s="347" t="s">
        <v>139</v>
      </c>
      <c r="F14" s="347">
        <v>527273000</v>
      </c>
      <c r="G14" s="348">
        <v>815338000</v>
      </c>
    </row>
    <row r="15" spans="4:7" s="348" customFormat="1" x14ac:dyDescent="0.25">
      <c r="D15" s="347" t="s">
        <v>64</v>
      </c>
      <c r="E15" s="347" t="s">
        <v>112</v>
      </c>
      <c r="F15" s="347">
        <v>530788000</v>
      </c>
      <c r="G15" s="348">
        <v>814360000</v>
      </c>
    </row>
    <row r="16" spans="4:7" s="348" customFormat="1" x14ac:dyDescent="0.25">
      <c r="D16" s="347" t="s">
        <v>64</v>
      </c>
      <c r="E16" s="347" t="s">
        <v>103</v>
      </c>
      <c r="F16" s="347">
        <v>559027000</v>
      </c>
      <c r="G16" s="348">
        <v>1247124000</v>
      </c>
    </row>
    <row r="17" spans="4:7" s="348" customFormat="1" x14ac:dyDescent="0.25">
      <c r="D17" s="347" t="s">
        <v>64</v>
      </c>
      <c r="E17" s="347" t="s">
        <v>134</v>
      </c>
      <c r="F17" s="347">
        <v>530974000</v>
      </c>
      <c r="G17" s="348">
        <v>871251000</v>
      </c>
    </row>
    <row r="18" spans="4:7" s="348" customFormat="1" x14ac:dyDescent="0.25">
      <c r="D18" s="347" t="s">
        <v>64</v>
      </c>
      <c r="E18" s="347" t="s">
        <v>132</v>
      </c>
      <c r="F18" s="347">
        <v>538867000</v>
      </c>
      <c r="G18" s="348">
        <v>904582000</v>
      </c>
    </row>
    <row r="19" spans="4:7" s="348" customFormat="1" x14ac:dyDescent="0.25">
      <c r="D19" s="347" t="s">
        <v>64</v>
      </c>
      <c r="E19" s="347" t="s">
        <v>137</v>
      </c>
      <c r="F19" s="347">
        <v>550590000</v>
      </c>
      <c r="G19" s="348">
        <v>961107000</v>
      </c>
    </row>
    <row r="20" spans="4:7" s="348" customFormat="1" x14ac:dyDescent="0.25">
      <c r="D20" s="347" t="s">
        <v>64</v>
      </c>
      <c r="E20" s="347" t="s">
        <v>111</v>
      </c>
      <c r="F20" s="347">
        <v>535147000</v>
      </c>
      <c r="G20" s="348">
        <v>822700000</v>
      </c>
    </row>
    <row r="21" spans="4:7" s="348" customFormat="1" x14ac:dyDescent="0.25">
      <c r="D21" s="347" t="s">
        <v>64</v>
      </c>
      <c r="E21" s="347" t="s">
        <v>115</v>
      </c>
      <c r="F21" s="347">
        <v>533931000</v>
      </c>
      <c r="G21" s="348">
        <v>805388000</v>
      </c>
    </row>
    <row r="22" spans="4:7" s="348" customFormat="1" x14ac:dyDescent="0.25">
      <c r="D22" s="347" t="s">
        <v>64</v>
      </c>
      <c r="E22" s="347" t="s">
        <v>93</v>
      </c>
      <c r="F22" s="347">
        <v>539499000</v>
      </c>
      <c r="G22" s="348">
        <v>835478000</v>
      </c>
    </row>
    <row r="23" spans="4:7" s="348" customFormat="1" x14ac:dyDescent="0.25">
      <c r="D23" s="347" t="s">
        <v>64</v>
      </c>
      <c r="E23" s="347" t="s">
        <v>121</v>
      </c>
      <c r="F23" s="347">
        <v>571640000</v>
      </c>
      <c r="G23" s="348">
        <v>981915000</v>
      </c>
    </row>
    <row r="24" spans="4:7" s="348" customFormat="1" x14ac:dyDescent="0.25">
      <c r="D24" s="347" t="s">
        <v>64</v>
      </c>
      <c r="E24" s="347" t="s">
        <v>96</v>
      </c>
      <c r="F24" s="347">
        <v>538765000</v>
      </c>
      <c r="G24" s="348">
        <v>1119146000</v>
      </c>
    </row>
    <row r="25" spans="4:7" s="348" customFormat="1" x14ac:dyDescent="0.25">
      <c r="D25" s="347" t="s">
        <v>64</v>
      </c>
      <c r="E25" s="347" t="s">
        <v>97</v>
      </c>
      <c r="F25" s="347">
        <v>533062000</v>
      </c>
      <c r="G25" s="348">
        <v>818529000</v>
      </c>
    </row>
    <row r="26" spans="4:7" s="348" customFormat="1" x14ac:dyDescent="0.25">
      <c r="D26" s="347" t="s">
        <v>64</v>
      </c>
      <c r="E26" s="347" t="s">
        <v>84</v>
      </c>
      <c r="F26" s="347">
        <v>559628000</v>
      </c>
      <c r="G26" s="348">
        <v>912214000</v>
      </c>
    </row>
    <row r="27" spans="4:7" s="346" customFormat="1" x14ac:dyDescent="0.25">
      <c r="D27" s="345" t="s">
        <v>83</v>
      </c>
      <c r="E27" s="345" t="s">
        <v>143</v>
      </c>
      <c r="F27" s="345">
        <v>560817000</v>
      </c>
      <c r="G27" s="346">
        <v>1225908000</v>
      </c>
    </row>
    <row r="28" spans="4:7" s="346" customFormat="1" x14ac:dyDescent="0.25">
      <c r="D28" s="345" t="s">
        <v>83</v>
      </c>
      <c r="E28" s="345" t="s">
        <v>86</v>
      </c>
      <c r="F28" s="345">
        <v>544548000</v>
      </c>
      <c r="G28" s="346">
        <v>864609000</v>
      </c>
    </row>
    <row r="29" spans="4:7" s="346" customFormat="1" x14ac:dyDescent="0.25">
      <c r="D29" s="345" t="s">
        <v>83</v>
      </c>
      <c r="E29" s="345" t="s">
        <v>105</v>
      </c>
      <c r="F29" s="345">
        <v>532905000</v>
      </c>
      <c r="G29" s="346">
        <v>851821000</v>
      </c>
    </row>
    <row r="30" spans="4:7" s="346" customFormat="1" x14ac:dyDescent="0.25">
      <c r="D30" s="345" t="s">
        <v>83</v>
      </c>
      <c r="E30" s="345" t="s">
        <v>140</v>
      </c>
      <c r="F30" s="345">
        <v>602471000</v>
      </c>
      <c r="G30" s="346">
        <v>1223812000</v>
      </c>
    </row>
    <row r="31" spans="4:7" s="346" customFormat="1" x14ac:dyDescent="0.25">
      <c r="D31" s="345" t="s">
        <v>83</v>
      </c>
      <c r="E31" s="345" t="s">
        <v>118</v>
      </c>
      <c r="F31" s="345">
        <v>555379000</v>
      </c>
      <c r="G31" s="346">
        <v>927628000</v>
      </c>
    </row>
    <row r="32" spans="4:7" s="346" customFormat="1" x14ac:dyDescent="0.25">
      <c r="D32" s="345" t="s">
        <v>83</v>
      </c>
      <c r="E32" s="345" t="s">
        <v>82</v>
      </c>
      <c r="F32" s="345">
        <v>528547000</v>
      </c>
      <c r="G32" s="346">
        <v>798353000</v>
      </c>
    </row>
    <row r="33" spans="4:7" s="346" customFormat="1" x14ac:dyDescent="0.25">
      <c r="D33" s="345" t="s">
        <v>83</v>
      </c>
      <c r="E33" s="345" t="s">
        <v>142</v>
      </c>
      <c r="F33" s="345">
        <v>537134000</v>
      </c>
      <c r="G33" s="346">
        <v>841091000</v>
      </c>
    </row>
    <row r="34" spans="4:7" s="346" customFormat="1" x14ac:dyDescent="0.25">
      <c r="D34" s="345" t="s">
        <v>83</v>
      </c>
      <c r="E34" s="345" t="s">
        <v>113</v>
      </c>
      <c r="F34" s="345">
        <v>525850000</v>
      </c>
      <c r="G34" s="346">
        <v>784091000</v>
      </c>
    </row>
    <row r="35" spans="4:7" s="346" customFormat="1" x14ac:dyDescent="0.25">
      <c r="D35" s="345" t="s">
        <v>83</v>
      </c>
      <c r="E35" s="345" t="s">
        <v>107</v>
      </c>
      <c r="F35" s="345">
        <v>522527000</v>
      </c>
      <c r="G35" s="346">
        <v>759905000</v>
      </c>
    </row>
    <row r="36" spans="4:7" s="346" customFormat="1" x14ac:dyDescent="0.25">
      <c r="D36" s="345" t="s">
        <v>83</v>
      </c>
      <c r="E36" s="345" t="s">
        <v>145</v>
      </c>
      <c r="F36" s="345">
        <v>540877000</v>
      </c>
      <c r="G36" s="346">
        <v>853480000</v>
      </c>
    </row>
    <row r="37" spans="4:7" s="342" customFormat="1" x14ac:dyDescent="0.25">
      <c r="D37" s="341" t="s">
        <v>61</v>
      </c>
      <c r="E37" s="341" t="s">
        <v>76</v>
      </c>
      <c r="F37" s="341">
        <v>533490000</v>
      </c>
      <c r="G37" s="342">
        <v>822621000</v>
      </c>
    </row>
    <row r="38" spans="4:7" s="342" customFormat="1" x14ac:dyDescent="0.25">
      <c r="D38" s="341" t="s">
        <v>61</v>
      </c>
      <c r="E38" s="341" t="s">
        <v>133</v>
      </c>
      <c r="F38" s="341">
        <v>516656000</v>
      </c>
      <c r="G38" s="342">
        <v>756016000</v>
      </c>
    </row>
    <row r="39" spans="4:7" s="342" customFormat="1" x14ac:dyDescent="0.25">
      <c r="D39" s="341" t="s">
        <v>61</v>
      </c>
      <c r="E39" s="341" t="s">
        <v>110</v>
      </c>
      <c r="F39" s="341">
        <v>523607000</v>
      </c>
      <c r="G39" s="342">
        <v>767555000</v>
      </c>
    </row>
    <row r="40" spans="4:7" s="342" customFormat="1" x14ac:dyDescent="0.25">
      <c r="D40" s="341" t="s">
        <v>61</v>
      </c>
      <c r="E40" s="341" t="s">
        <v>88</v>
      </c>
      <c r="F40" s="341">
        <v>596011000</v>
      </c>
      <c r="G40" s="342">
        <v>1147410000</v>
      </c>
    </row>
    <row r="41" spans="4:7" s="342" customFormat="1" x14ac:dyDescent="0.25">
      <c r="D41" s="341" t="s">
        <v>61</v>
      </c>
      <c r="E41" s="341" t="s">
        <v>65</v>
      </c>
      <c r="F41" s="341">
        <v>604830000</v>
      </c>
      <c r="G41" s="342">
        <v>1181697000</v>
      </c>
    </row>
    <row r="42" spans="4:7" s="342" customFormat="1" x14ac:dyDescent="0.25">
      <c r="D42" s="341" t="s">
        <v>61</v>
      </c>
      <c r="E42" s="341" t="s">
        <v>77</v>
      </c>
      <c r="F42" s="341">
        <v>571113000</v>
      </c>
      <c r="G42" s="342">
        <v>1110659000</v>
      </c>
    </row>
    <row r="43" spans="4:7" s="344" customFormat="1" x14ac:dyDescent="0.25">
      <c r="D43" s="343" t="s">
        <v>61</v>
      </c>
      <c r="E43" s="343" t="s">
        <v>60</v>
      </c>
      <c r="F43" s="343">
        <v>529693000</v>
      </c>
      <c r="G43" s="344">
        <v>795347000</v>
      </c>
    </row>
    <row r="44" spans="4:7" s="342" customFormat="1" x14ac:dyDescent="0.25">
      <c r="D44" s="341" t="s">
        <v>61</v>
      </c>
      <c r="E44" s="341" t="s">
        <v>138</v>
      </c>
      <c r="F44" s="341">
        <v>523387000</v>
      </c>
      <c r="G44" s="342">
        <v>775410000</v>
      </c>
    </row>
    <row r="45" spans="4:7" s="342" customFormat="1" x14ac:dyDescent="0.25">
      <c r="D45" s="341" t="s">
        <v>61</v>
      </c>
      <c r="E45" s="341" t="s">
        <v>136</v>
      </c>
      <c r="F45" s="341">
        <v>539824000</v>
      </c>
      <c r="G45" s="342">
        <v>853391000</v>
      </c>
    </row>
    <row r="46" spans="4:7" s="342" customFormat="1" x14ac:dyDescent="0.25">
      <c r="D46" s="341" t="s">
        <v>61</v>
      </c>
      <c r="E46" s="341" t="s">
        <v>114</v>
      </c>
      <c r="F46" s="341">
        <v>539389000</v>
      </c>
      <c r="G46" s="342">
        <v>893835000</v>
      </c>
    </row>
    <row r="47" spans="4:7" s="342" customFormat="1" x14ac:dyDescent="0.25">
      <c r="D47" s="341" t="s">
        <v>61</v>
      </c>
      <c r="E47" s="341" t="s">
        <v>128</v>
      </c>
      <c r="F47" s="341">
        <v>564390000</v>
      </c>
      <c r="G47" s="342">
        <v>1353500000</v>
      </c>
    </row>
    <row r="48" spans="4:7" s="342" customFormat="1" x14ac:dyDescent="0.25">
      <c r="D48" s="341" t="s">
        <v>61</v>
      </c>
      <c r="E48" s="341" t="s">
        <v>120</v>
      </c>
      <c r="F48" s="341">
        <v>515463000</v>
      </c>
      <c r="G48" s="342">
        <v>736136000</v>
      </c>
    </row>
    <row r="49" spans="4:7" s="342" customFormat="1" x14ac:dyDescent="0.25">
      <c r="D49" s="341" t="s">
        <v>61</v>
      </c>
      <c r="E49" s="341" t="s">
        <v>79</v>
      </c>
      <c r="F49" s="341">
        <v>569034000</v>
      </c>
      <c r="G49" s="342">
        <v>1072833000</v>
      </c>
    </row>
    <row r="50" spans="4:7" s="350" customFormat="1" x14ac:dyDescent="0.25">
      <c r="D50" s="349" t="s">
        <v>70</v>
      </c>
      <c r="E50" s="349" t="s">
        <v>125</v>
      </c>
      <c r="F50" s="349">
        <v>541351000</v>
      </c>
      <c r="G50" s="350">
        <v>902616000</v>
      </c>
    </row>
    <row r="51" spans="4:7" s="350" customFormat="1" x14ac:dyDescent="0.25">
      <c r="D51" s="349" t="s">
        <v>70</v>
      </c>
      <c r="E51" s="349" t="s">
        <v>85</v>
      </c>
      <c r="F51" s="349">
        <v>519268000</v>
      </c>
      <c r="G51" s="350">
        <v>758584000</v>
      </c>
    </row>
    <row r="52" spans="4:7" s="350" customFormat="1" x14ac:dyDescent="0.25">
      <c r="D52" s="349" t="s">
        <v>70</v>
      </c>
      <c r="E52" s="349" t="s">
        <v>98</v>
      </c>
      <c r="F52" s="349">
        <v>513362000</v>
      </c>
      <c r="G52" s="350">
        <v>720739000</v>
      </c>
    </row>
    <row r="53" spans="4:7" s="350" customFormat="1" x14ac:dyDescent="0.25">
      <c r="D53" s="349" t="s">
        <v>70</v>
      </c>
      <c r="E53" s="349" t="s">
        <v>119</v>
      </c>
      <c r="F53" s="349">
        <v>545096000</v>
      </c>
      <c r="G53" s="350">
        <v>852482000</v>
      </c>
    </row>
    <row r="54" spans="4:7" s="350" customFormat="1" x14ac:dyDescent="0.25">
      <c r="D54" s="349" t="s">
        <v>70</v>
      </c>
      <c r="E54" s="349" t="s">
        <v>78</v>
      </c>
      <c r="F54" s="349">
        <v>529850000</v>
      </c>
      <c r="G54" s="350">
        <v>821997000</v>
      </c>
    </row>
    <row r="55" spans="4:7" s="350" customFormat="1" x14ac:dyDescent="0.25">
      <c r="D55" s="349" t="s">
        <v>70</v>
      </c>
      <c r="E55" s="349" t="s">
        <v>104</v>
      </c>
      <c r="F55" s="349">
        <v>522967000</v>
      </c>
      <c r="G55" s="350">
        <v>757876000</v>
      </c>
    </row>
    <row r="56" spans="4:7" s="350" customFormat="1" x14ac:dyDescent="0.25">
      <c r="D56" s="349" t="s">
        <v>70</v>
      </c>
      <c r="E56" s="349" t="s">
        <v>126</v>
      </c>
      <c r="F56" s="349">
        <v>548726000</v>
      </c>
      <c r="G56" s="350">
        <v>873542000</v>
      </c>
    </row>
    <row r="57" spans="4:7" s="350" customFormat="1" x14ac:dyDescent="0.25">
      <c r="D57" s="349" t="s">
        <v>70</v>
      </c>
      <c r="E57" s="349" t="s">
        <v>69</v>
      </c>
      <c r="F57" s="349">
        <v>523175000</v>
      </c>
      <c r="G57" s="350">
        <v>813777000</v>
      </c>
    </row>
    <row r="58" spans="4:7" s="350" customFormat="1" x14ac:dyDescent="0.25">
      <c r="D58" s="349" t="s">
        <v>70</v>
      </c>
      <c r="E58" s="349" t="s">
        <v>141</v>
      </c>
      <c r="F58" s="349">
        <v>529737000</v>
      </c>
      <c r="G58" s="350">
        <v>802481000</v>
      </c>
    </row>
    <row r="59" spans="4:7" s="350" customFormat="1" x14ac:dyDescent="0.25">
      <c r="D59" s="349" t="s">
        <v>70</v>
      </c>
      <c r="E59" s="349" t="s">
        <v>95</v>
      </c>
      <c r="F59" s="349">
        <v>570706000</v>
      </c>
      <c r="G59" s="350">
        <v>1040675000</v>
      </c>
    </row>
    <row r="60" spans="4:7" s="350" customFormat="1" x14ac:dyDescent="0.25">
      <c r="D60" s="349" t="s">
        <v>70</v>
      </c>
      <c r="E60" s="349" t="s">
        <v>92</v>
      </c>
      <c r="F60" s="349">
        <v>565811000</v>
      </c>
      <c r="G60" s="350">
        <v>991625000</v>
      </c>
    </row>
    <row r="61" spans="4:7" s="350" customFormat="1" x14ac:dyDescent="0.25">
      <c r="D61" s="349" t="s">
        <v>70</v>
      </c>
      <c r="E61" s="349" t="s">
        <v>99</v>
      </c>
      <c r="F61" s="349">
        <v>522871000</v>
      </c>
      <c r="G61" s="350">
        <v>763664000</v>
      </c>
    </row>
    <row r="62" spans="4:7" s="350" customFormat="1" x14ac:dyDescent="0.25">
      <c r="D62" s="349" t="s">
        <v>70</v>
      </c>
      <c r="E62" s="349" t="s">
        <v>108</v>
      </c>
      <c r="F62" s="349">
        <v>515467000</v>
      </c>
      <c r="G62" s="350">
        <v>736620000</v>
      </c>
    </row>
    <row r="63" spans="4:7" s="350" customFormat="1" x14ac:dyDescent="0.25">
      <c r="D63" s="349" t="s">
        <v>70</v>
      </c>
      <c r="E63" s="349" t="s">
        <v>91</v>
      </c>
      <c r="F63" s="349">
        <v>547456000</v>
      </c>
      <c r="G63" s="350">
        <v>1164469000</v>
      </c>
    </row>
    <row r="64" spans="4:7" s="352" customFormat="1" x14ac:dyDescent="0.25">
      <c r="D64" s="351" t="s">
        <v>72</v>
      </c>
      <c r="E64" s="351" t="s">
        <v>90</v>
      </c>
      <c r="F64" s="351">
        <v>605773000</v>
      </c>
      <c r="G64" s="352">
        <v>1304907000</v>
      </c>
    </row>
    <row r="65" spans="4:7" s="352" customFormat="1" x14ac:dyDescent="0.25">
      <c r="D65" s="351" t="s">
        <v>72</v>
      </c>
      <c r="E65" s="351" t="s">
        <v>135</v>
      </c>
      <c r="F65" s="351">
        <v>551185000</v>
      </c>
      <c r="G65" s="352">
        <v>1205880000</v>
      </c>
    </row>
    <row r="66" spans="4:7" s="352" customFormat="1" x14ac:dyDescent="0.25">
      <c r="D66" s="351" t="s">
        <v>72</v>
      </c>
      <c r="E66" s="351" t="s">
        <v>94</v>
      </c>
      <c r="F66" s="351">
        <v>543814000</v>
      </c>
      <c r="G66" s="352">
        <v>900477000</v>
      </c>
    </row>
    <row r="67" spans="4:7" s="352" customFormat="1" x14ac:dyDescent="0.25">
      <c r="D67" s="351" t="s">
        <v>72</v>
      </c>
      <c r="E67" s="351" t="s">
        <v>122</v>
      </c>
      <c r="F67" s="351">
        <v>537755000</v>
      </c>
      <c r="G67" s="352">
        <v>839878000</v>
      </c>
    </row>
    <row r="68" spans="4:7" s="352" customFormat="1" x14ac:dyDescent="0.25">
      <c r="D68" s="351" t="s">
        <v>72</v>
      </c>
      <c r="E68" s="351" t="s">
        <v>127</v>
      </c>
      <c r="F68" s="351">
        <v>582380000</v>
      </c>
      <c r="G68" s="352">
        <v>1098345000</v>
      </c>
    </row>
    <row r="69" spans="4:7" s="352" customFormat="1" x14ac:dyDescent="0.25">
      <c r="D69" s="351" t="s">
        <v>72</v>
      </c>
      <c r="E69" s="351" t="s">
        <v>109</v>
      </c>
      <c r="F69" s="351">
        <v>529883000</v>
      </c>
      <c r="G69" s="352">
        <v>856297000</v>
      </c>
    </row>
    <row r="70" spans="4:7" s="352" customFormat="1" x14ac:dyDescent="0.25">
      <c r="D70" s="351" t="s">
        <v>72</v>
      </c>
      <c r="E70" s="351" t="s">
        <v>74</v>
      </c>
      <c r="F70" s="351">
        <v>518342000</v>
      </c>
      <c r="G70" s="352">
        <v>816924000</v>
      </c>
    </row>
    <row r="71" spans="4:7" s="352" customFormat="1" x14ac:dyDescent="0.25">
      <c r="D71" s="351" t="s">
        <v>72</v>
      </c>
      <c r="E71" s="351" t="s">
        <v>102</v>
      </c>
      <c r="F71" s="351">
        <v>543148000</v>
      </c>
      <c r="G71" s="352">
        <v>933199000</v>
      </c>
    </row>
    <row r="72" spans="4:7" s="352" customFormat="1" x14ac:dyDescent="0.25">
      <c r="D72" s="351" t="s">
        <v>72</v>
      </c>
      <c r="E72" s="351" t="s">
        <v>106</v>
      </c>
      <c r="F72" s="351">
        <v>518546000</v>
      </c>
      <c r="G72" s="352">
        <v>733804000</v>
      </c>
    </row>
    <row r="73" spans="4:7" s="352" customFormat="1" x14ac:dyDescent="0.25">
      <c r="D73" s="351" t="s">
        <v>72</v>
      </c>
      <c r="E73" s="351" t="s">
        <v>130</v>
      </c>
      <c r="F73" s="351">
        <v>528272000</v>
      </c>
      <c r="G73" s="352">
        <v>1063656000</v>
      </c>
    </row>
    <row r="74" spans="4:7" s="352" customFormat="1" x14ac:dyDescent="0.25">
      <c r="D74" s="351" t="s">
        <v>72</v>
      </c>
      <c r="E74" s="351" t="s">
        <v>131</v>
      </c>
      <c r="F74" s="351">
        <v>509173000</v>
      </c>
      <c r="G74" s="352">
        <v>706645000</v>
      </c>
    </row>
    <row r="75" spans="4:7" s="352" customFormat="1" x14ac:dyDescent="0.25">
      <c r="D75" s="351" t="s">
        <v>72</v>
      </c>
      <c r="E75" s="351" t="s">
        <v>124</v>
      </c>
      <c r="F75" s="351">
        <v>508150600</v>
      </c>
      <c r="G75" s="352">
        <v>699937000</v>
      </c>
    </row>
    <row r="76" spans="4:7" s="352" customFormat="1" x14ac:dyDescent="0.25">
      <c r="D76" s="351" t="s">
        <v>72</v>
      </c>
      <c r="E76" s="351" t="s">
        <v>146</v>
      </c>
      <c r="F76" s="351">
        <v>512347000</v>
      </c>
      <c r="G76" s="352">
        <v>704711000</v>
      </c>
    </row>
    <row r="77" spans="4:7" s="352" customFormat="1" x14ac:dyDescent="0.25">
      <c r="D77" s="351" t="s">
        <v>72</v>
      </c>
      <c r="E77" s="351" t="s">
        <v>71</v>
      </c>
      <c r="F77" s="351">
        <v>514769000</v>
      </c>
      <c r="G77" s="352">
        <v>721924000</v>
      </c>
    </row>
    <row r="78" spans="4:7" s="354" customFormat="1" x14ac:dyDescent="0.25">
      <c r="D78" s="353" t="s">
        <v>68</v>
      </c>
      <c r="E78" s="353" t="s">
        <v>117</v>
      </c>
      <c r="F78" s="353">
        <v>545237000</v>
      </c>
      <c r="G78" s="354">
        <v>939786000</v>
      </c>
    </row>
    <row r="79" spans="4:7" s="354" customFormat="1" x14ac:dyDescent="0.25">
      <c r="D79" s="353" t="s">
        <v>68</v>
      </c>
      <c r="E79" s="353" t="s">
        <v>67</v>
      </c>
      <c r="F79" s="353">
        <v>529116000</v>
      </c>
      <c r="G79" s="354">
        <v>783604000</v>
      </c>
    </row>
    <row r="80" spans="4:7" s="354" customFormat="1" x14ac:dyDescent="0.25">
      <c r="D80" s="353" t="s">
        <v>68</v>
      </c>
      <c r="E80" s="353" t="s">
        <v>100</v>
      </c>
      <c r="F80" s="353">
        <v>525182000</v>
      </c>
      <c r="G80" s="354">
        <v>699497000</v>
      </c>
    </row>
    <row r="81" spans="4:7" s="354" customFormat="1" x14ac:dyDescent="0.25">
      <c r="D81" s="353" t="s">
        <v>68</v>
      </c>
      <c r="E81" s="353" t="s">
        <v>89</v>
      </c>
      <c r="F81" s="353">
        <v>526297000</v>
      </c>
      <c r="G81" s="354">
        <v>765172000</v>
      </c>
    </row>
    <row r="82" spans="4:7" s="354" customFormat="1" x14ac:dyDescent="0.25">
      <c r="D82" s="353" t="s">
        <v>68</v>
      </c>
      <c r="E82" s="353" t="s">
        <v>116</v>
      </c>
      <c r="F82" s="353">
        <v>554275000</v>
      </c>
      <c r="G82" s="354">
        <v>903629000</v>
      </c>
    </row>
    <row r="83" spans="4:7" s="354" customFormat="1" x14ac:dyDescent="0.25">
      <c r="D83" s="353" t="s">
        <v>68</v>
      </c>
      <c r="E83" s="353" t="s">
        <v>73</v>
      </c>
      <c r="F83" s="353">
        <v>522581000</v>
      </c>
      <c r="G83" s="354">
        <v>1126177000</v>
      </c>
    </row>
    <row r="84" spans="4:7" s="354" customFormat="1" x14ac:dyDescent="0.25">
      <c r="D84" s="353" t="s">
        <v>68</v>
      </c>
      <c r="E84" s="353" t="s">
        <v>129</v>
      </c>
      <c r="F84" s="353">
        <v>516932000</v>
      </c>
      <c r="G84" s="354">
        <v>724077000</v>
      </c>
    </row>
    <row r="85" spans="4:7" s="354" customFormat="1" x14ac:dyDescent="0.25">
      <c r="D85" s="353" t="s">
        <v>68</v>
      </c>
      <c r="E85" s="353" t="s">
        <v>80</v>
      </c>
      <c r="F85" s="353">
        <v>521608000</v>
      </c>
      <c r="G85" s="354">
        <v>766759000</v>
      </c>
    </row>
    <row r="86" spans="4:7" s="354" customFormat="1" x14ac:dyDescent="0.25">
      <c r="D86" s="353" t="s">
        <v>68</v>
      </c>
      <c r="E86" s="353" t="s">
        <v>87</v>
      </c>
      <c r="F86" s="353">
        <v>511271000</v>
      </c>
      <c r="G86" s="354">
        <v>710514000</v>
      </c>
    </row>
    <row r="87" spans="4:7" s="354" customFormat="1" x14ac:dyDescent="0.25">
      <c r="D87" s="353" t="s">
        <v>68</v>
      </c>
      <c r="E87" s="353" t="s">
        <v>144</v>
      </c>
      <c r="F87" s="353">
        <v>538912000</v>
      </c>
      <c r="G87" s="354">
        <v>841924000</v>
      </c>
    </row>
    <row r="88" spans="4:7" s="354" customFormat="1" x14ac:dyDescent="0.25">
      <c r="D88" s="353" t="s">
        <v>68</v>
      </c>
      <c r="E88" s="353" t="s">
        <v>101</v>
      </c>
      <c r="F88" s="353">
        <v>553662000</v>
      </c>
      <c r="G88" s="354">
        <v>908308000</v>
      </c>
    </row>
    <row r="90" spans="4:7" x14ac:dyDescent="0.25">
      <c r="F90" s="16">
        <v>42102145600</v>
      </c>
    </row>
    <row r="92" spans="4:7" x14ac:dyDescent="0.25">
      <c r="D92" s="16" t="s">
        <v>27</v>
      </c>
      <c r="F92" s="16">
        <v>42102145600</v>
      </c>
    </row>
    <row r="93" spans="4:7" x14ac:dyDescent="0.25">
      <c r="D93" s="16" t="s">
        <v>668</v>
      </c>
      <c r="F93" s="16">
        <v>0</v>
      </c>
    </row>
    <row r="94" spans="4:7" x14ac:dyDescent="0.25">
      <c r="D94" s="16" t="s">
        <v>669</v>
      </c>
      <c r="F94" s="16">
        <v>42102145600</v>
      </c>
    </row>
    <row r="95" spans="4:7" x14ac:dyDescent="0.25">
      <c r="D95" s="16" t="s">
        <v>675</v>
      </c>
      <c r="F95" s="16">
        <v>0</v>
      </c>
    </row>
    <row r="96" spans="4:7" x14ac:dyDescent="0.25">
      <c r="D96" s="16" t="s">
        <v>670</v>
      </c>
    </row>
    <row r="97" spans="4:6" x14ac:dyDescent="0.25">
      <c r="D97" s="16" t="s">
        <v>671</v>
      </c>
    </row>
    <row r="98" spans="4:6" x14ac:dyDescent="0.25">
      <c r="D98" s="16" t="s">
        <v>672</v>
      </c>
    </row>
    <row r="99" spans="4:6" x14ac:dyDescent="0.25">
      <c r="D99" s="16" t="s">
        <v>673</v>
      </c>
    </row>
    <row r="100" spans="4:6" x14ac:dyDescent="0.25">
      <c r="D100" s="16" t="s">
        <v>674</v>
      </c>
    </row>
    <row r="101" spans="4:6" x14ac:dyDescent="0.25">
      <c r="D101" s="16" t="s">
        <v>30</v>
      </c>
    </row>
    <row r="102" spans="4:6" x14ac:dyDescent="0.25">
      <c r="F102" s="16">
        <v>42102145600</v>
      </c>
    </row>
    <row r="107" spans="4:6" x14ac:dyDescent="0.25">
      <c r="F107" s="16">
        <v>42102145600</v>
      </c>
    </row>
    <row r="108" spans="4:6" x14ac:dyDescent="0.25">
      <c r="F108" s="16">
        <v>42102145600</v>
      </c>
    </row>
    <row r="109" spans="4:6" x14ac:dyDescent="0.25">
      <c r="F109" s="16">
        <v>42102145600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K19"/>
  <sheetViews>
    <sheetView workbookViewId="0">
      <selection activeCell="O18" sqref="O18"/>
    </sheetView>
  </sheetViews>
  <sheetFormatPr defaultRowHeight="15" x14ac:dyDescent="0.25"/>
  <cols>
    <col min="2" max="2" width="10" bestFit="1" customWidth="1"/>
    <col min="3" max="3" width="12.5703125" style="245" bestFit="1" customWidth="1"/>
    <col min="4" max="4" width="8.85546875" style="245"/>
    <col min="5" max="5" width="13.7109375" bestFit="1" customWidth="1"/>
    <col min="7" max="7" width="11.140625" bestFit="1" customWidth="1"/>
    <col min="9" max="9" width="12.5703125" bestFit="1" customWidth="1"/>
    <col min="11" max="11" width="13.7109375" bestFit="1" customWidth="1"/>
  </cols>
  <sheetData>
    <row r="2" spans="2:11" x14ac:dyDescent="0.25">
      <c r="B2" s="244">
        <f>'LAMPIRAN ADD 2021'!AB11</f>
        <v>3116160</v>
      </c>
    </row>
    <row r="3" spans="2:11" x14ac:dyDescent="0.25">
      <c r="C3" s="245">
        <v>3000000</v>
      </c>
      <c r="D3" s="245">
        <v>1</v>
      </c>
      <c r="E3" s="245">
        <f>C3*D3</f>
        <v>3000000</v>
      </c>
      <c r="G3" s="247">
        <f>C3*1%</f>
        <v>30000</v>
      </c>
      <c r="I3" s="250">
        <f>G3*D3</f>
        <v>30000</v>
      </c>
      <c r="J3">
        <v>12</v>
      </c>
      <c r="K3" s="247">
        <f>I3*J3</f>
        <v>360000</v>
      </c>
    </row>
    <row r="4" spans="2:11" x14ac:dyDescent="0.25">
      <c r="C4" s="245">
        <v>2224420</v>
      </c>
      <c r="D4" s="245">
        <v>1</v>
      </c>
      <c r="E4" s="245">
        <f t="shared" ref="E4:E5" si="0">C4*D4</f>
        <v>2224420</v>
      </c>
      <c r="G4" s="247">
        <f t="shared" ref="G4:G5" si="1">C4*1%</f>
        <v>22244.2</v>
      </c>
      <c r="I4" s="250">
        <f t="shared" ref="I4:I5" si="2">G4*D4</f>
        <v>22244.2</v>
      </c>
      <c r="J4">
        <v>12</v>
      </c>
      <c r="K4" s="247">
        <f t="shared" ref="K4:K5" si="3">I4*J4</f>
        <v>266930.40000000002</v>
      </c>
    </row>
    <row r="5" spans="2:11" x14ac:dyDescent="0.25">
      <c r="C5" s="245">
        <v>2022200</v>
      </c>
      <c r="D5" s="245">
        <v>8</v>
      </c>
      <c r="E5" s="245">
        <f t="shared" si="0"/>
        <v>16177600</v>
      </c>
      <c r="G5" s="247">
        <f t="shared" si="1"/>
        <v>20222</v>
      </c>
      <c r="I5" s="250">
        <f t="shared" si="2"/>
        <v>161776</v>
      </c>
      <c r="J5">
        <v>12</v>
      </c>
      <c r="K5" s="247">
        <f t="shared" si="3"/>
        <v>1941312</v>
      </c>
    </row>
    <row r="6" spans="2:11" x14ac:dyDescent="0.25">
      <c r="G6" s="247"/>
      <c r="I6" s="247"/>
      <c r="K6" s="247"/>
    </row>
    <row r="7" spans="2:11" x14ac:dyDescent="0.25">
      <c r="G7" s="247"/>
      <c r="I7" s="247">
        <f>I3+I4+I5</f>
        <v>214020.2</v>
      </c>
      <c r="K7" s="249">
        <f>K3+K4+K5</f>
        <v>2568242.4</v>
      </c>
    </row>
    <row r="8" spans="2:11" x14ac:dyDescent="0.25">
      <c r="G8" s="247">
        <f>E3*4%</f>
        <v>120000</v>
      </c>
      <c r="I8" s="247">
        <f>G8*D3</f>
        <v>120000</v>
      </c>
      <c r="K8" s="249">
        <f>'LAMPIRAN ADD 2021'!AA11</f>
        <v>0</v>
      </c>
    </row>
    <row r="9" spans="2:11" x14ac:dyDescent="0.25">
      <c r="G9" s="247">
        <f t="shared" ref="G9:G10" si="4">E4*4%</f>
        <v>88976.8</v>
      </c>
      <c r="I9" s="247">
        <f t="shared" ref="I9:I10" si="5">G9*D4</f>
        <v>88976.8</v>
      </c>
      <c r="K9" s="247"/>
    </row>
    <row r="10" spans="2:11" x14ac:dyDescent="0.25">
      <c r="G10" s="247">
        <f t="shared" si="4"/>
        <v>647104</v>
      </c>
      <c r="I10" s="247">
        <f t="shared" si="5"/>
        <v>5176832</v>
      </c>
      <c r="K10" s="248">
        <f>K7+K8</f>
        <v>2568242.4</v>
      </c>
    </row>
    <row r="11" spans="2:11" x14ac:dyDescent="0.25">
      <c r="G11" s="247"/>
      <c r="I11" s="247"/>
      <c r="K11" s="247"/>
    </row>
    <row r="12" spans="2:11" x14ac:dyDescent="0.25">
      <c r="G12" s="247"/>
      <c r="I12" s="250">
        <f>I8+I9+I10</f>
        <v>5385808.7999999998</v>
      </c>
      <c r="K12" s="247">
        <f>I12*J5</f>
        <v>64629705.599999994</v>
      </c>
    </row>
    <row r="13" spans="2:11" x14ac:dyDescent="0.25">
      <c r="G13" s="247"/>
      <c r="I13" s="247"/>
      <c r="K13" s="247"/>
    </row>
    <row r="14" spans="2:11" x14ac:dyDescent="0.25">
      <c r="B14" s="244">
        <f>'LAMPIRAN ADD 2021'!AB23</f>
        <v>3116160</v>
      </c>
      <c r="G14" s="247"/>
      <c r="I14" s="247"/>
      <c r="K14" s="247"/>
    </row>
    <row r="15" spans="2:11" x14ac:dyDescent="0.25">
      <c r="C15" s="245">
        <v>3000000</v>
      </c>
      <c r="D15" s="245">
        <v>1</v>
      </c>
      <c r="E15" s="245">
        <f>C15*D15</f>
        <v>3000000</v>
      </c>
      <c r="G15" s="247">
        <f>C15*5%</f>
        <v>150000</v>
      </c>
      <c r="I15" s="250">
        <f>G15*D15</f>
        <v>150000</v>
      </c>
      <c r="J15">
        <v>12</v>
      </c>
      <c r="K15" s="247">
        <f>I15*J15</f>
        <v>1800000</v>
      </c>
    </row>
    <row r="16" spans="2:11" x14ac:dyDescent="0.25">
      <c r="C16" s="245">
        <v>2224420</v>
      </c>
      <c r="D16" s="245">
        <v>1</v>
      </c>
      <c r="E16" s="245">
        <f t="shared" ref="E16:E17" si="6">C16*D16</f>
        <v>2224420</v>
      </c>
      <c r="G16" s="247">
        <f>C16*5%</f>
        <v>111221</v>
      </c>
      <c r="I16" s="250">
        <f t="shared" ref="I16" si="7">G16*D16</f>
        <v>111221</v>
      </c>
      <c r="J16">
        <v>12</v>
      </c>
      <c r="K16" s="247">
        <f t="shared" ref="K16:K17" si="8">I16*J16</f>
        <v>1334652</v>
      </c>
    </row>
    <row r="17" spans="3:11" x14ac:dyDescent="0.25">
      <c r="C17" s="245">
        <v>2022200</v>
      </c>
      <c r="D17" s="245">
        <v>8</v>
      </c>
      <c r="E17" s="245">
        <f t="shared" si="6"/>
        <v>16177600</v>
      </c>
      <c r="G17" s="247">
        <f>C17*5%</f>
        <v>101110</v>
      </c>
      <c r="I17" s="250">
        <f>G17*D17</f>
        <v>808880</v>
      </c>
      <c r="J17">
        <v>12</v>
      </c>
      <c r="K17" s="247">
        <f t="shared" si="8"/>
        <v>9706560</v>
      </c>
    </row>
    <row r="18" spans="3:11" x14ac:dyDescent="0.25">
      <c r="G18" s="247"/>
      <c r="I18" s="247"/>
      <c r="K18" s="247"/>
    </row>
    <row r="19" spans="3:11" x14ac:dyDescent="0.25">
      <c r="G19" s="247">
        <f t="shared" ref="G19:H19" si="9">G15+G16+G17</f>
        <v>362331</v>
      </c>
      <c r="H19" s="246">
        <f t="shared" si="9"/>
        <v>0</v>
      </c>
      <c r="I19" s="247">
        <f>I15+I16+I17</f>
        <v>1070101</v>
      </c>
      <c r="J19" s="246"/>
      <c r="K19" s="248">
        <f t="shared" ref="K19" si="10">K15+K16+K17</f>
        <v>12841212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A1:X109"/>
  <sheetViews>
    <sheetView view="pageBreakPreview" zoomScale="70" zoomScaleSheetLayoutView="70" workbookViewId="0">
      <pane xSplit="2" ySplit="10" topLeftCell="C76" activePane="bottomRight" state="frozen"/>
      <selection pane="topRight" activeCell="C1" sqref="C1"/>
      <selection pane="bottomLeft" activeCell="A11" sqref="A11"/>
      <selection pane="bottomRight" activeCell="H101" sqref="H101"/>
    </sheetView>
  </sheetViews>
  <sheetFormatPr defaultColWidth="8.7109375" defaultRowHeight="15" x14ac:dyDescent="0.25"/>
  <cols>
    <col min="1" max="1" width="4.28515625" style="68" customWidth="1"/>
    <col min="2" max="2" width="7.28515625" style="68" customWidth="1"/>
    <col min="3" max="3" width="23.7109375" style="68" customWidth="1"/>
    <col min="4" max="4" width="22.7109375" style="68" customWidth="1"/>
    <col min="5" max="5" width="20.28515625" style="68" customWidth="1"/>
    <col min="6" max="6" width="19.7109375" style="68" customWidth="1"/>
    <col min="7" max="7" width="7.28515625" style="68" customWidth="1"/>
    <col min="8" max="8" width="12.28515625" style="68" customWidth="1"/>
    <col min="9" max="9" width="14.28515625" style="68" customWidth="1"/>
    <col min="10" max="10" width="12.28515625" style="68" bestFit="1" customWidth="1"/>
    <col min="11" max="11" width="12.28515625" style="68" customWidth="1"/>
    <col min="12" max="13" width="12.28515625" style="68" bestFit="1" customWidth="1"/>
    <col min="14" max="14" width="10.7109375" style="68" customWidth="1"/>
    <col min="15" max="15" width="12.28515625" style="68" customWidth="1"/>
    <col min="16" max="16" width="11.7109375" style="68" customWidth="1"/>
    <col min="17" max="17" width="11.5703125" style="68" customWidth="1"/>
    <col min="18" max="18" width="14.28515625" style="68" customWidth="1"/>
    <col min="19" max="19" width="13.5703125" style="68" customWidth="1"/>
    <col min="20" max="20" width="18.42578125" style="68" customWidth="1"/>
    <col min="21" max="21" width="19.140625" style="68" bestFit="1" customWidth="1"/>
    <col min="22" max="22" width="23.140625" style="68" customWidth="1"/>
    <col min="23" max="16384" width="8.7109375" style="68"/>
  </cols>
  <sheetData>
    <row r="1" spans="2:24" s="66" customFormat="1" ht="18" x14ac:dyDescent="0.25"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</row>
    <row r="2" spans="2:24" ht="18" x14ac:dyDescent="0.25"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</row>
    <row r="3" spans="2:24" ht="18" x14ac:dyDescent="0.25">
      <c r="B3" s="387" t="s">
        <v>47</v>
      </c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87"/>
      <c r="S3" s="387"/>
      <c r="T3" s="387"/>
      <c r="U3" s="387"/>
      <c r="V3" s="387"/>
    </row>
    <row r="4" spans="2:24" ht="18" x14ac:dyDescent="0.25">
      <c r="B4" s="387" t="s">
        <v>679</v>
      </c>
      <c r="C4" s="387"/>
      <c r="D4" s="387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</row>
    <row r="5" spans="2:24" ht="18" x14ac:dyDescent="0.25">
      <c r="B5" s="387" t="s">
        <v>802</v>
      </c>
      <c r="C5" s="387"/>
      <c r="D5" s="387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87"/>
      <c r="S5" s="387"/>
      <c r="T5" s="387"/>
      <c r="U5" s="387"/>
      <c r="V5" s="387"/>
    </row>
    <row r="6" spans="2:24" ht="18" x14ac:dyDescent="0.25"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V6" s="69" t="s">
        <v>56</v>
      </c>
    </row>
    <row r="7" spans="2:24" ht="15" customHeight="1" x14ac:dyDescent="0.25">
      <c r="B7" s="388" t="s">
        <v>0</v>
      </c>
      <c r="C7" s="388" t="s">
        <v>37</v>
      </c>
      <c r="D7" s="388" t="s">
        <v>1</v>
      </c>
      <c r="E7" s="388" t="s">
        <v>2</v>
      </c>
      <c r="F7" s="388" t="s">
        <v>48</v>
      </c>
      <c r="G7" s="388" t="s">
        <v>49</v>
      </c>
      <c r="H7" s="389" t="s">
        <v>33</v>
      </c>
      <c r="I7" s="389"/>
      <c r="J7" s="389"/>
      <c r="K7" s="389"/>
      <c r="L7" s="389"/>
      <c r="M7" s="389"/>
      <c r="N7" s="389"/>
      <c r="O7" s="389"/>
      <c r="P7" s="389"/>
      <c r="Q7" s="389"/>
      <c r="R7" s="389"/>
      <c r="S7" s="389"/>
      <c r="T7" s="389"/>
      <c r="U7" s="389"/>
      <c r="V7" s="388" t="s">
        <v>3</v>
      </c>
    </row>
    <row r="8" spans="2:24" ht="15" customHeight="1" x14ac:dyDescent="0.25">
      <c r="B8" s="388"/>
      <c r="C8" s="388"/>
      <c r="D8" s="388"/>
      <c r="E8" s="388"/>
      <c r="F8" s="388"/>
      <c r="G8" s="388"/>
      <c r="H8" s="388" t="s">
        <v>4</v>
      </c>
      <c r="I8" s="388"/>
      <c r="J8" s="388"/>
      <c r="K8" s="388" t="s">
        <v>5</v>
      </c>
      <c r="L8" s="388"/>
      <c r="M8" s="388"/>
      <c r="N8" s="388" t="s">
        <v>6</v>
      </c>
      <c r="O8" s="388"/>
      <c r="P8" s="388"/>
      <c r="Q8" s="388" t="s">
        <v>7</v>
      </c>
      <c r="R8" s="388"/>
      <c r="S8" s="388"/>
      <c r="T8" s="388" t="s">
        <v>8</v>
      </c>
      <c r="U8" s="388" t="s">
        <v>33</v>
      </c>
      <c r="V8" s="388"/>
    </row>
    <row r="9" spans="2:24" ht="48" x14ac:dyDescent="0.25">
      <c r="B9" s="388"/>
      <c r="C9" s="388"/>
      <c r="D9" s="388"/>
      <c r="E9" s="388"/>
      <c r="F9" s="388"/>
      <c r="G9" s="388"/>
      <c r="H9" s="70" t="s">
        <v>4</v>
      </c>
      <c r="I9" s="70" t="s">
        <v>9</v>
      </c>
      <c r="J9" s="70" t="s">
        <v>10</v>
      </c>
      <c r="K9" s="70" t="s">
        <v>5</v>
      </c>
      <c r="L9" s="70" t="s">
        <v>11</v>
      </c>
      <c r="M9" s="70" t="s">
        <v>10</v>
      </c>
      <c r="N9" s="70" t="s">
        <v>6</v>
      </c>
      <c r="O9" s="70" t="s">
        <v>12</v>
      </c>
      <c r="P9" s="70" t="s">
        <v>10</v>
      </c>
      <c r="Q9" s="70" t="s">
        <v>13</v>
      </c>
      <c r="R9" s="70" t="s">
        <v>14</v>
      </c>
      <c r="S9" s="70" t="s">
        <v>10</v>
      </c>
      <c r="T9" s="388"/>
      <c r="U9" s="388"/>
      <c r="V9" s="388"/>
    </row>
    <row r="10" spans="2:24" s="73" customFormat="1" ht="13.5" x14ac:dyDescent="0.3">
      <c r="B10" s="71" t="s">
        <v>15</v>
      </c>
      <c r="C10" s="71" t="s">
        <v>16</v>
      </c>
      <c r="D10" s="71" t="s">
        <v>17</v>
      </c>
      <c r="E10" s="71" t="s">
        <v>18</v>
      </c>
      <c r="F10" s="71" t="s">
        <v>19</v>
      </c>
      <c r="G10" s="71" t="s">
        <v>34</v>
      </c>
      <c r="H10" s="71" t="s">
        <v>21</v>
      </c>
      <c r="I10" s="71" t="s">
        <v>35</v>
      </c>
      <c r="J10" s="71" t="s">
        <v>22</v>
      </c>
      <c r="K10" s="71" t="s">
        <v>23</v>
      </c>
      <c r="L10" s="71" t="s">
        <v>36</v>
      </c>
      <c r="M10" s="71" t="s">
        <v>24</v>
      </c>
      <c r="N10" s="71" t="s">
        <v>25</v>
      </c>
      <c r="O10" s="71" t="s">
        <v>38</v>
      </c>
      <c r="P10" s="71" t="s">
        <v>39</v>
      </c>
      <c r="Q10" s="71" t="s">
        <v>51</v>
      </c>
      <c r="R10" s="71" t="s">
        <v>40</v>
      </c>
      <c r="S10" s="71" t="s">
        <v>52</v>
      </c>
      <c r="T10" s="71" t="s">
        <v>53</v>
      </c>
      <c r="U10" s="71" t="s">
        <v>54</v>
      </c>
      <c r="V10" s="72" t="s">
        <v>55</v>
      </c>
    </row>
    <row r="11" spans="2:24" s="73" customFormat="1" x14ac:dyDescent="0.25">
      <c r="B11" s="91">
        <v>1</v>
      </c>
      <c r="C11" s="74" t="str">
        <f>'DATA (20)'!F2</f>
        <v>Kulisusu</v>
      </c>
      <c r="D11" s="74" t="str">
        <f>'DATA (20)'!G2</f>
        <v>Tri Wacu-Wacu</v>
      </c>
      <c r="E11" s="75">
        <f>ROUNDDOWN(($F$93*90%)/78,-3)</f>
        <v>485793000</v>
      </c>
      <c r="F11" s="74" t="str">
        <f>'DATA (20)'!H2</f>
        <v>Tertinggal</v>
      </c>
      <c r="G11" s="74">
        <f>'DATA (20)'!I2</f>
        <v>6</v>
      </c>
      <c r="H11" s="112">
        <f>'DATA (21)'!L2</f>
        <v>500</v>
      </c>
      <c r="I11" s="92">
        <f>H11/$H$90</f>
        <v>1.015744032503809E-2</v>
      </c>
      <c r="J11" s="92">
        <f>I11*$I$93</f>
        <v>1.0157440325038092E-3</v>
      </c>
      <c r="K11" s="112">
        <f>'DATA (21)'!M2</f>
        <v>142</v>
      </c>
      <c r="L11" s="92">
        <f>K11/$K$90</f>
        <v>1.8910640564655745E-2</v>
      </c>
      <c r="M11" s="92">
        <f t="shared" ref="M11:M42" si="0">L11*$I$94</f>
        <v>9.4553202823278726E-3</v>
      </c>
      <c r="N11" s="93">
        <f>'DATA (21)'!N2</f>
        <v>54.578850102294993</v>
      </c>
      <c r="O11" s="92">
        <f t="shared" ref="O11:O74" si="1">N11/$N$90</f>
        <v>3.2307839099990528E-2</v>
      </c>
      <c r="P11" s="92">
        <f t="shared" ref="P11:P42" si="2">O11*$I$95</f>
        <v>4.8461758649985791E-3</v>
      </c>
      <c r="Q11" s="93">
        <f>'DATA (21)'!O2</f>
        <v>30.767102921824499</v>
      </c>
      <c r="R11" s="92">
        <f t="shared" ref="R11:R74" si="3">Q11/$Q$90</f>
        <v>1.0264486702902073E-2</v>
      </c>
      <c r="S11" s="92">
        <f t="shared" ref="S11:S42" si="4">R11*$I$96</f>
        <v>2.5661216757255183E-3</v>
      </c>
      <c r="T11" s="91">
        <f>J11+M11+P11+S11</f>
        <v>1.7883361855555779E-2</v>
      </c>
      <c r="U11" s="230">
        <f>ROUNDDOWN(T11*$F$99,-3)</f>
        <v>75294000</v>
      </c>
      <c r="V11" s="94">
        <f>ROUNDDOWN(E11+U11,0)</f>
        <v>561087000</v>
      </c>
      <c r="W11" s="95"/>
      <c r="X11" s="95"/>
    </row>
    <row r="12" spans="2:24" s="111" customFormat="1" x14ac:dyDescent="0.25">
      <c r="B12" s="106">
        <v>2</v>
      </c>
      <c r="C12" s="74" t="str">
        <f>'DATA (20)'!F3</f>
        <v>Kulisusu</v>
      </c>
      <c r="D12" s="74" t="str">
        <f>'DATA (20)'!G3</f>
        <v>Waculaea</v>
      </c>
      <c r="E12" s="75">
        <f t="shared" ref="E12:E75" si="5">ROUNDDOWN(($F$93*90%)/78,-3)</f>
        <v>485793000</v>
      </c>
      <c r="F12" s="74" t="str">
        <f>'DATA (20)'!H3</f>
        <v>Tertinggal</v>
      </c>
      <c r="G12" s="74">
        <f>'DATA (20)'!I3</f>
        <v>3</v>
      </c>
      <c r="H12" s="112">
        <f>'DATA (21)'!L3</f>
        <v>531</v>
      </c>
      <c r="I12" s="108">
        <f t="shared" ref="I12:I74" si="6">H12/$H$90</f>
        <v>1.0787201625190451E-2</v>
      </c>
      <c r="J12" s="108">
        <f t="shared" ref="J12:J42" si="7">I12*$I$93</f>
        <v>1.0787201625190451E-3</v>
      </c>
      <c r="K12" s="112">
        <f>'DATA (21)'!M3</f>
        <v>53</v>
      </c>
      <c r="L12" s="108">
        <f t="shared" ref="L12:L74" si="8">K12/$K$90</f>
        <v>7.0581968304701025E-3</v>
      </c>
      <c r="M12" s="108">
        <f t="shared" si="0"/>
        <v>3.5290984152350512E-3</v>
      </c>
      <c r="N12" s="93">
        <f>'DATA (21)'!N3</f>
        <v>55.655691381571849</v>
      </c>
      <c r="O12" s="108">
        <f t="shared" si="1"/>
        <v>3.2945273100924918E-2</v>
      </c>
      <c r="P12" s="108">
        <f t="shared" si="2"/>
        <v>4.9417909651387378E-3</v>
      </c>
      <c r="Q12" s="93">
        <f>'DATA (21)'!O3</f>
        <v>28.071301323855199</v>
      </c>
      <c r="R12" s="108">
        <f t="shared" si="3"/>
        <v>9.3651163680893747E-3</v>
      </c>
      <c r="S12" s="108">
        <f t="shared" si="4"/>
        <v>2.3412790920223437E-3</v>
      </c>
      <c r="T12" s="106">
        <f t="shared" ref="T12:T75" si="9">J12+M12+P12+S12</f>
        <v>1.1890888634915178E-2</v>
      </c>
      <c r="U12" s="230">
        <f t="shared" ref="U12:U74" si="10">ROUNDDOWN(T12*$F$99,-3)</f>
        <v>50064000</v>
      </c>
      <c r="V12" s="94">
        <f t="shared" ref="V12:V75" si="11">ROUNDDOWN(E12+U12,0)</f>
        <v>535857000</v>
      </c>
      <c r="W12" s="110"/>
      <c r="X12" s="110"/>
    </row>
    <row r="13" spans="2:24" s="73" customFormat="1" x14ac:dyDescent="0.25">
      <c r="B13" s="91">
        <v>3</v>
      </c>
      <c r="C13" s="74" t="str">
        <f>'DATA (20)'!F4</f>
        <v>Kulisusu</v>
      </c>
      <c r="D13" s="74" t="str">
        <f>'DATA (20)'!G4</f>
        <v>Eelahaji</v>
      </c>
      <c r="E13" s="75">
        <f t="shared" si="5"/>
        <v>485793000</v>
      </c>
      <c r="F13" s="74" t="str">
        <f>'DATA (20)'!H4</f>
        <v>Tertinggal</v>
      </c>
      <c r="G13" s="74">
        <f>'DATA (20)'!I4</f>
        <v>4</v>
      </c>
      <c r="H13" s="112">
        <f>'DATA (21)'!L4</f>
        <v>901</v>
      </c>
      <c r="I13" s="92">
        <f t="shared" si="6"/>
        <v>1.830370746571864E-2</v>
      </c>
      <c r="J13" s="92">
        <f t="shared" si="7"/>
        <v>1.830370746571864E-3</v>
      </c>
      <c r="K13" s="112">
        <f>'DATA (21)'!M4</f>
        <v>61</v>
      </c>
      <c r="L13" s="92">
        <f t="shared" si="8"/>
        <v>8.1235850312957776E-3</v>
      </c>
      <c r="M13" s="92">
        <f t="shared" si="0"/>
        <v>4.0617925156478888E-3</v>
      </c>
      <c r="N13" s="93">
        <f>'DATA (21)'!N4</f>
        <v>34.572272650467241</v>
      </c>
      <c r="O13" s="92">
        <f t="shared" si="1"/>
        <v>2.0464986345788395E-2</v>
      </c>
      <c r="P13" s="92">
        <f t="shared" si="2"/>
        <v>3.0697479518682594E-3</v>
      </c>
      <c r="Q13" s="93">
        <f>'DATA (21)'!O4</f>
        <v>28.7337978420179</v>
      </c>
      <c r="R13" s="92">
        <f t="shared" si="3"/>
        <v>9.5861377206255052E-3</v>
      </c>
      <c r="S13" s="92">
        <f t="shared" si="4"/>
        <v>2.3965344301563763E-3</v>
      </c>
      <c r="T13" s="91">
        <f t="shared" si="9"/>
        <v>1.1358445644244389E-2</v>
      </c>
      <c r="U13" s="230">
        <f t="shared" si="10"/>
        <v>47822000</v>
      </c>
      <c r="V13" s="94">
        <f t="shared" si="11"/>
        <v>533615000</v>
      </c>
      <c r="W13" s="95"/>
      <c r="X13" s="95"/>
    </row>
    <row r="14" spans="2:24" s="111" customFormat="1" x14ac:dyDescent="0.25">
      <c r="B14" s="106">
        <v>4</v>
      </c>
      <c r="C14" s="74" t="str">
        <f>'DATA (20)'!F5</f>
        <v>Kulisusu</v>
      </c>
      <c r="D14" s="74" t="str">
        <f>'DATA (20)'!G5</f>
        <v>Tomoahi</v>
      </c>
      <c r="E14" s="75">
        <f t="shared" si="5"/>
        <v>485793000</v>
      </c>
      <c r="F14" s="74" t="str">
        <f>'DATA (20)'!H5</f>
        <v>Berkembang</v>
      </c>
      <c r="G14" s="74">
        <f>'DATA (20)'!I5</f>
        <v>2</v>
      </c>
      <c r="H14" s="112">
        <f>'DATA (21)'!L5</f>
        <v>958</v>
      </c>
      <c r="I14" s="108">
        <f t="shared" si="6"/>
        <v>1.946165566277298E-2</v>
      </c>
      <c r="J14" s="108">
        <f t="shared" si="7"/>
        <v>1.9461655662772982E-3</v>
      </c>
      <c r="K14" s="112">
        <f>'DATA (21)'!M5</f>
        <v>31</v>
      </c>
      <c r="L14" s="108">
        <f t="shared" si="8"/>
        <v>4.1283792781994936E-3</v>
      </c>
      <c r="M14" s="108">
        <f t="shared" si="0"/>
        <v>2.0641896390997468E-3</v>
      </c>
      <c r="N14" s="93">
        <f>'DATA (21)'!N5</f>
        <v>43.26634908420769</v>
      </c>
      <c r="O14" s="108">
        <f t="shared" si="1"/>
        <v>2.5611427174385016E-2</v>
      </c>
      <c r="P14" s="108">
        <f t="shared" si="2"/>
        <v>3.8417140761577524E-3</v>
      </c>
      <c r="Q14" s="93">
        <f>'DATA (21)'!O5</f>
        <v>23.981074836691</v>
      </c>
      <c r="R14" s="108">
        <f t="shared" si="3"/>
        <v>8.0005395505699864E-3</v>
      </c>
      <c r="S14" s="108">
        <f t="shared" si="4"/>
        <v>2.0001348876424966E-3</v>
      </c>
      <c r="T14" s="106">
        <f t="shared" si="9"/>
        <v>9.8522041691772953E-3</v>
      </c>
      <c r="U14" s="230">
        <f t="shared" si="10"/>
        <v>41480000</v>
      </c>
      <c r="V14" s="94">
        <f t="shared" si="11"/>
        <v>527273000</v>
      </c>
      <c r="W14" s="110"/>
      <c r="X14" s="110"/>
    </row>
    <row r="15" spans="2:24" s="73" customFormat="1" x14ac:dyDescent="0.25">
      <c r="B15" s="91">
        <v>5</v>
      </c>
      <c r="C15" s="74" t="str">
        <f>'DATA (20)'!F6</f>
        <v>Kulisusu</v>
      </c>
      <c r="D15" s="74" t="str">
        <f>'DATA (20)'!G6</f>
        <v>Kalibu</v>
      </c>
      <c r="E15" s="75">
        <f t="shared" si="5"/>
        <v>485793000</v>
      </c>
      <c r="F15" s="74" t="str">
        <f>'DATA (20)'!H6</f>
        <v>Berkembang</v>
      </c>
      <c r="G15" s="74">
        <f>'DATA (20)'!I6</f>
        <v>4</v>
      </c>
      <c r="H15" s="112">
        <f>'DATA (21)'!L6</f>
        <v>989</v>
      </c>
      <c r="I15" s="92">
        <f t="shared" si="6"/>
        <v>2.0091416962925344E-2</v>
      </c>
      <c r="J15" s="92">
        <f t="shared" si="7"/>
        <v>2.0091416962925344E-3</v>
      </c>
      <c r="K15" s="112">
        <f>'DATA (21)'!M6</f>
        <v>65</v>
      </c>
      <c r="L15" s="92">
        <f t="shared" si="8"/>
        <v>8.6562791317086156E-3</v>
      </c>
      <c r="M15" s="92">
        <f t="shared" si="0"/>
        <v>4.3281395658543078E-3</v>
      </c>
      <c r="N15" s="93">
        <f>'DATA (21)'!N6</f>
        <v>32.588617662325674</v>
      </c>
      <c r="O15" s="92">
        <f t="shared" si="1"/>
        <v>1.9290765817751354E-2</v>
      </c>
      <c r="P15" s="92">
        <f t="shared" si="2"/>
        <v>2.893614872662703E-3</v>
      </c>
      <c r="Q15" s="93">
        <f>'DATA (21)'!O6</f>
        <v>17.4581460812534</v>
      </c>
      <c r="R15" s="92">
        <f t="shared" si="3"/>
        <v>5.8243673043793E-3</v>
      </c>
      <c r="S15" s="92">
        <f t="shared" si="4"/>
        <v>1.456091826094825E-3</v>
      </c>
      <c r="T15" s="91">
        <f t="shared" si="9"/>
        <v>1.0686987960904372E-2</v>
      </c>
      <c r="U15" s="230">
        <f t="shared" si="10"/>
        <v>44995000</v>
      </c>
      <c r="V15" s="94">
        <f t="shared" si="11"/>
        <v>530788000</v>
      </c>
      <c r="W15" s="95"/>
      <c r="X15" s="95"/>
    </row>
    <row r="16" spans="2:24" s="111" customFormat="1" x14ac:dyDescent="0.25">
      <c r="B16" s="106">
        <v>6</v>
      </c>
      <c r="C16" s="74" t="str">
        <f>'DATA (20)'!F7</f>
        <v>Kulisusu</v>
      </c>
      <c r="D16" s="74" t="str">
        <f>'DATA (20)'!G7</f>
        <v>Jampaka</v>
      </c>
      <c r="E16" s="75">
        <f t="shared" si="5"/>
        <v>485793000</v>
      </c>
      <c r="F16" s="74" t="str">
        <f>'DATA (20)'!H7</f>
        <v>Tertinggal</v>
      </c>
      <c r="G16" s="74">
        <f>'DATA (20)'!I7</f>
        <v>6</v>
      </c>
      <c r="H16" s="112">
        <f>'DATA (21)'!L7</f>
        <v>604</v>
      </c>
      <c r="I16" s="108">
        <f t="shared" si="6"/>
        <v>1.2270187912646013E-2</v>
      </c>
      <c r="J16" s="108">
        <f t="shared" si="7"/>
        <v>1.2270187912646014E-3</v>
      </c>
      <c r="K16" s="112">
        <f>'DATA (21)'!M7</f>
        <v>142</v>
      </c>
      <c r="L16" s="108">
        <f t="shared" si="8"/>
        <v>1.8910640564655745E-2</v>
      </c>
      <c r="M16" s="108">
        <f t="shared" si="0"/>
        <v>9.4553202823278726E-3</v>
      </c>
      <c r="N16" s="93">
        <f>'DATA (21)'!N7</f>
        <v>48.027121055747436</v>
      </c>
      <c r="O16" s="108">
        <f t="shared" si="1"/>
        <v>2.8429556441673907E-2</v>
      </c>
      <c r="P16" s="108">
        <f t="shared" si="2"/>
        <v>4.2644334662510861E-3</v>
      </c>
      <c r="Q16" s="93">
        <f>'DATA (21)'!O7</f>
        <v>29.3428132135714</v>
      </c>
      <c r="R16" s="108">
        <f t="shared" si="3"/>
        <v>9.7893167524328705E-3</v>
      </c>
      <c r="S16" s="108">
        <f t="shared" si="4"/>
        <v>2.4473291881082176E-3</v>
      </c>
      <c r="T16" s="106">
        <f t="shared" si="9"/>
        <v>1.7394101727951777E-2</v>
      </c>
      <c r="U16" s="230">
        <f t="shared" si="10"/>
        <v>73234000</v>
      </c>
      <c r="V16" s="94">
        <f t="shared" si="11"/>
        <v>559027000</v>
      </c>
      <c r="W16" s="110"/>
      <c r="X16" s="110"/>
    </row>
    <row r="17" spans="2:24" s="73" customFormat="1" x14ac:dyDescent="0.25">
      <c r="B17" s="91">
        <v>7</v>
      </c>
      <c r="C17" s="74" t="str">
        <f>'DATA (20)'!F8</f>
        <v>Kulisusu</v>
      </c>
      <c r="D17" s="74" t="str">
        <f>'DATA (20)'!G8</f>
        <v>Loji</v>
      </c>
      <c r="E17" s="75">
        <f t="shared" si="5"/>
        <v>485793000</v>
      </c>
      <c r="F17" s="74" t="str">
        <f>'DATA (20)'!H8</f>
        <v>Berkembang</v>
      </c>
      <c r="G17" s="74">
        <f>'DATA (20)'!I8</f>
        <v>5</v>
      </c>
      <c r="H17" s="112">
        <f>'DATA (21)'!L8</f>
        <v>1202</v>
      </c>
      <c r="I17" s="92">
        <f t="shared" si="6"/>
        <v>2.441848654139157E-2</v>
      </c>
      <c r="J17" s="92">
        <f t="shared" si="7"/>
        <v>2.4418486541391573E-3</v>
      </c>
      <c r="K17" s="112">
        <f>'DATA (21)'!M8</f>
        <v>88</v>
      </c>
      <c r="L17" s="92">
        <f t="shared" si="8"/>
        <v>1.1719270209082434E-2</v>
      </c>
      <c r="M17" s="92">
        <f t="shared" si="0"/>
        <v>5.859635104541217E-3</v>
      </c>
      <c r="N17" s="93">
        <f>'DATA (21)'!N8</f>
        <v>1.6165917089348658</v>
      </c>
      <c r="O17" s="92">
        <f t="shared" si="1"/>
        <v>9.5693816789390717E-4</v>
      </c>
      <c r="P17" s="92">
        <f t="shared" si="2"/>
        <v>1.4354072518408606E-4</v>
      </c>
      <c r="Q17" s="93">
        <f>'DATA (21)'!O8</f>
        <v>27.411836459564199</v>
      </c>
      <c r="R17" s="92">
        <f t="shared" si="3"/>
        <v>9.1451064325505788E-3</v>
      </c>
      <c r="S17" s="92">
        <f t="shared" si="4"/>
        <v>2.2862766081376447E-3</v>
      </c>
      <c r="T17" s="91">
        <f t="shared" si="9"/>
        <v>1.0731301092002104E-2</v>
      </c>
      <c r="U17" s="230">
        <f t="shared" si="10"/>
        <v>45181000</v>
      </c>
      <c r="V17" s="94">
        <f t="shared" si="11"/>
        <v>530974000</v>
      </c>
      <c r="W17" s="95"/>
      <c r="X17" s="95"/>
    </row>
    <row r="18" spans="2:24" s="111" customFormat="1" x14ac:dyDescent="0.25">
      <c r="B18" s="106">
        <v>8</v>
      </c>
      <c r="C18" s="74" t="str">
        <f>'DATA (20)'!F9</f>
        <v>Kulisusu</v>
      </c>
      <c r="D18" s="74" t="str">
        <f>'DATA (20)'!G9</f>
        <v>Linsowu</v>
      </c>
      <c r="E18" s="75">
        <f t="shared" si="5"/>
        <v>485793000</v>
      </c>
      <c r="F18" s="74" t="str">
        <f>'DATA (20)'!H9</f>
        <v>Berkembang</v>
      </c>
      <c r="G18" s="74">
        <f>'DATA (20)'!I9</f>
        <v>5</v>
      </c>
      <c r="H18" s="112">
        <f>'DATA (21)'!L9</f>
        <v>1091</v>
      </c>
      <c r="I18" s="108">
        <f t="shared" si="6"/>
        <v>2.2163534789233115E-2</v>
      </c>
      <c r="J18" s="108">
        <f t="shared" si="7"/>
        <v>2.2163534789233115E-3</v>
      </c>
      <c r="K18" s="112">
        <f>'DATA (21)'!M9</f>
        <v>122</v>
      </c>
      <c r="L18" s="108">
        <f t="shared" si="8"/>
        <v>1.6247170062591555E-2</v>
      </c>
      <c r="M18" s="108">
        <f t="shared" si="0"/>
        <v>8.1235850312957776E-3</v>
      </c>
      <c r="N18" s="93">
        <f>'DATA (21)'!N9</f>
        <v>7.651240668546027</v>
      </c>
      <c r="O18" s="108">
        <f t="shared" si="1"/>
        <v>4.5291363224285782E-3</v>
      </c>
      <c r="P18" s="108">
        <f t="shared" si="2"/>
        <v>6.7937044836428667E-4</v>
      </c>
      <c r="Q18" s="93">
        <f>'DATA (21)'!O9</f>
        <v>19.023554414628801</v>
      </c>
      <c r="R18" s="108">
        <f t="shared" si="3"/>
        <v>6.3466170938174232E-3</v>
      </c>
      <c r="S18" s="108">
        <f t="shared" si="4"/>
        <v>1.5866542734543558E-3</v>
      </c>
      <c r="T18" s="106">
        <f t="shared" si="9"/>
        <v>1.2605963232037732E-2</v>
      </c>
      <c r="U18" s="230">
        <f t="shared" si="10"/>
        <v>53074000</v>
      </c>
      <c r="V18" s="94">
        <f t="shared" si="11"/>
        <v>538867000</v>
      </c>
      <c r="W18" s="110"/>
      <c r="X18" s="110"/>
    </row>
    <row r="19" spans="2:24" s="73" customFormat="1" x14ac:dyDescent="0.25">
      <c r="B19" s="91">
        <v>9</v>
      </c>
      <c r="C19" s="74" t="str">
        <f>'DATA (20)'!F10</f>
        <v>Kulisusu</v>
      </c>
      <c r="D19" s="74" t="str">
        <f>'DATA (20)'!G10</f>
        <v>Rombo</v>
      </c>
      <c r="E19" s="75">
        <f t="shared" si="5"/>
        <v>485793000</v>
      </c>
      <c r="F19" s="74" t="str">
        <f>'DATA (20)'!H10</f>
        <v>Berkembang</v>
      </c>
      <c r="G19" s="74">
        <f>'DATA (20)'!I10</f>
        <v>6</v>
      </c>
      <c r="H19" s="112">
        <f>'DATA (21)'!L10</f>
        <v>1056</v>
      </c>
      <c r="I19" s="92">
        <f t="shared" si="6"/>
        <v>2.1452513966480447E-2</v>
      </c>
      <c r="J19" s="92">
        <f t="shared" si="7"/>
        <v>2.1452513966480446E-3</v>
      </c>
      <c r="K19" s="112">
        <f>'DATA (21)'!M10</f>
        <v>152</v>
      </c>
      <c r="L19" s="92">
        <f t="shared" si="8"/>
        <v>2.024237581568784E-2</v>
      </c>
      <c r="M19" s="92">
        <f t="shared" si="0"/>
        <v>1.012118790784392E-2</v>
      </c>
      <c r="N19" s="93">
        <f>'DATA (21)'!N10</f>
        <v>0.95215439430795012</v>
      </c>
      <c r="O19" s="92">
        <f t="shared" si="1"/>
        <v>5.6362585345777873E-4</v>
      </c>
      <c r="P19" s="92">
        <f t="shared" si="2"/>
        <v>8.4543878018666812E-5</v>
      </c>
      <c r="Q19" s="93">
        <f>'DATA (21)'!O10</f>
        <v>36.4394276748151</v>
      </c>
      <c r="R19" s="92">
        <f t="shared" si="3"/>
        <v>1.2156881386585916E-2</v>
      </c>
      <c r="S19" s="92">
        <f t="shared" si="4"/>
        <v>3.0392203466464789E-3</v>
      </c>
      <c r="T19" s="91">
        <f t="shared" si="9"/>
        <v>1.5390203529157112E-2</v>
      </c>
      <c r="U19" s="230">
        <f t="shared" si="10"/>
        <v>64797000</v>
      </c>
      <c r="V19" s="94">
        <f t="shared" si="11"/>
        <v>550590000</v>
      </c>
      <c r="W19" s="95"/>
      <c r="X19" s="95"/>
    </row>
    <row r="20" spans="2:24" s="111" customFormat="1" x14ac:dyDescent="0.25">
      <c r="B20" s="106">
        <v>10</v>
      </c>
      <c r="C20" s="74" t="str">
        <f>'DATA (20)'!F11</f>
        <v>Kulisusu</v>
      </c>
      <c r="D20" s="74" t="str">
        <f>'DATA (20)'!G11</f>
        <v>Wasalabose</v>
      </c>
      <c r="E20" s="75">
        <f t="shared" si="5"/>
        <v>485793000</v>
      </c>
      <c r="F20" s="74" t="str">
        <f>'DATA (20)'!H11</f>
        <v>Berkembang</v>
      </c>
      <c r="G20" s="74">
        <f>'DATA (20)'!I11</f>
        <v>4</v>
      </c>
      <c r="H20" s="112">
        <f>'DATA (21)'!L11</f>
        <v>880</v>
      </c>
      <c r="I20" s="108">
        <f t="shared" si="6"/>
        <v>1.7877094972067038E-2</v>
      </c>
      <c r="J20" s="108">
        <f t="shared" si="7"/>
        <v>1.7877094972067039E-3</v>
      </c>
      <c r="K20" s="112">
        <f>'DATA (21)'!M11</f>
        <v>87</v>
      </c>
      <c r="L20" s="108">
        <f t="shared" si="8"/>
        <v>1.1586096683979225E-2</v>
      </c>
      <c r="M20" s="108">
        <f t="shared" si="0"/>
        <v>5.7930483419896123E-3</v>
      </c>
      <c r="N20" s="93">
        <f>'DATA (21)'!N11</f>
        <v>4.2722450128911591</v>
      </c>
      <c r="O20" s="108">
        <f t="shared" si="1"/>
        <v>2.5289467296127697E-3</v>
      </c>
      <c r="P20" s="108">
        <f t="shared" si="2"/>
        <v>3.7934200944191547E-4</v>
      </c>
      <c r="Q20" s="93">
        <f>'DATA (21)'!O11</f>
        <v>45.107533002087898</v>
      </c>
      <c r="R20" s="108">
        <f t="shared" si="3"/>
        <v>1.5048725057964972E-2</v>
      </c>
      <c r="S20" s="108">
        <f t="shared" si="4"/>
        <v>3.762181264491243E-3</v>
      </c>
      <c r="T20" s="106">
        <f t="shared" si="9"/>
        <v>1.1722281113129474E-2</v>
      </c>
      <c r="U20" s="230">
        <f t="shared" si="10"/>
        <v>49354000</v>
      </c>
      <c r="V20" s="94">
        <f t="shared" si="11"/>
        <v>535147000</v>
      </c>
      <c r="W20" s="110"/>
      <c r="X20" s="110"/>
    </row>
    <row r="21" spans="2:24" s="73" customFormat="1" x14ac:dyDescent="0.25">
      <c r="B21" s="91">
        <v>11</v>
      </c>
      <c r="C21" s="74" t="str">
        <f>'DATA (20)'!F12</f>
        <v>Kulisusu</v>
      </c>
      <c r="D21" s="74" t="str">
        <f>'DATA (20)'!G12</f>
        <v>Malalanda</v>
      </c>
      <c r="E21" s="75">
        <f t="shared" si="5"/>
        <v>485793000</v>
      </c>
      <c r="F21" s="74" t="str">
        <f>'DATA (20)'!H12</f>
        <v>Berkembang</v>
      </c>
      <c r="G21" s="74">
        <f>'DATA (20)'!I12</f>
        <v>5</v>
      </c>
      <c r="H21" s="112">
        <f>'DATA (21)'!L12</f>
        <v>667</v>
      </c>
      <c r="I21" s="92">
        <f t="shared" si="6"/>
        <v>1.3550025393600812E-2</v>
      </c>
      <c r="J21" s="92">
        <f t="shared" si="7"/>
        <v>1.3550025393600812E-3</v>
      </c>
      <c r="K21" s="112">
        <f>'DATA (21)'!M12</f>
        <v>106</v>
      </c>
      <c r="L21" s="92">
        <f t="shared" si="8"/>
        <v>1.4116393660940205E-2</v>
      </c>
      <c r="M21" s="92">
        <f t="shared" si="0"/>
        <v>7.0581968304701025E-3</v>
      </c>
      <c r="N21" s="93">
        <f>'DATA (21)'!N12</f>
        <v>4.8976766391556321</v>
      </c>
      <c r="O21" s="92">
        <f t="shared" si="1"/>
        <v>2.8991697063066001E-3</v>
      </c>
      <c r="P21" s="92">
        <f t="shared" si="2"/>
        <v>4.3487545594598999E-4</v>
      </c>
      <c r="Q21" s="93">
        <f>'DATA (21)'!O12</f>
        <v>30.9991399866453</v>
      </c>
      <c r="R21" s="92">
        <f t="shared" si="3"/>
        <v>1.0341898650737567E-2</v>
      </c>
      <c r="S21" s="92">
        <f t="shared" si="4"/>
        <v>2.5854746626843917E-3</v>
      </c>
      <c r="T21" s="91">
        <f t="shared" si="9"/>
        <v>1.1433549488460565E-2</v>
      </c>
      <c r="U21" s="230">
        <f t="shared" si="10"/>
        <v>48138000</v>
      </c>
      <c r="V21" s="94">
        <f t="shared" si="11"/>
        <v>533931000</v>
      </c>
      <c r="W21" s="95"/>
      <c r="X21" s="95"/>
    </row>
    <row r="22" spans="2:24" s="111" customFormat="1" x14ac:dyDescent="0.25">
      <c r="B22" s="106">
        <v>12</v>
      </c>
      <c r="C22" s="74" t="str">
        <f>'DATA (20)'!F13</f>
        <v>Kulisusu</v>
      </c>
      <c r="D22" s="74" t="str">
        <f>'DATA (20)'!G13</f>
        <v>Lemo Ea</v>
      </c>
      <c r="E22" s="75">
        <f t="shared" si="5"/>
        <v>485793000</v>
      </c>
      <c r="F22" s="74" t="str">
        <f>'DATA (20)'!H13</f>
        <v>Berkembang</v>
      </c>
      <c r="G22" s="74">
        <f>'DATA (20)'!I13</f>
        <v>5</v>
      </c>
      <c r="H22" s="112">
        <f>'DATA (21)'!L13</f>
        <v>772</v>
      </c>
      <c r="I22" s="108">
        <f t="shared" si="6"/>
        <v>1.5683087861858812E-2</v>
      </c>
      <c r="J22" s="108">
        <f t="shared" si="7"/>
        <v>1.5683087861858812E-3</v>
      </c>
      <c r="K22" s="112">
        <f>'DATA (21)'!M13</f>
        <v>113</v>
      </c>
      <c r="L22" s="108">
        <f t="shared" si="8"/>
        <v>1.5048608336662671E-2</v>
      </c>
      <c r="M22" s="108">
        <f t="shared" si="0"/>
        <v>7.5243041683313357E-3</v>
      </c>
      <c r="N22" s="93">
        <f>'DATA (21)'!N13</f>
        <v>1.5858444503836493</v>
      </c>
      <c r="O22" s="108">
        <f t="shared" si="1"/>
        <v>9.3873739084974703E-4</v>
      </c>
      <c r="P22" s="108">
        <f t="shared" si="2"/>
        <v>1.4081060862746204E-4</v>
      </c>
      <c r="Q22" s="93">
        <f>'DATA (21)'!O13</f>
        <v>42.233826923294799</v>
      </c>
      <c r="R22" s="108">
        <f t="shared" si="3"/>
        <v>1.4090002427863294E-2</v>
      </c>
      <c r="S22" s="108">
        <f t="shared" si="4"/>
        <v>3.5225006069658235E-3</v>
      </c>
      <c r="T22" s="106">
        <f t="shared" si="9"/>
        <v>1.2755924170110504E-2</v>
      </c>
      <c r="U22" s="230">
        <f t="shared" si="10"/>
        <v>53706000</v>
      </c>
      <c r="V22" s="94">
        <f t="shared" si="11"/>
        <v>539499000</v>
      </c>
      <c r="W22" s="110"/>
      <c r="X22" s="110"/>
    </row>
    <row r="23" spans="2:24" s="73" customFormat="1" x14ac:dyDescent="0.25">
      <c r="B23" s="91">
        <v>13</v>
      </c>
      <c r="C23" s="74" t="str">
        <f>'DATA (20)'!F14</f>
        <v>Kulisusu</v>
      </c>
      <c r="D23" s="74" t="str">
        <f>'DATA (20)'!G14</f>
        <v>Lantagi</v>
      </c>
      <c r="E23" s="75">
        <f t="shared" si="5"/>
        <v>485793000</v>
      </c>
      <c r="F23" s="74" t="str">
        <f>'DATA (20)'!H14</f>
        <v>Tertinggal</v>
      </c>
      <c r="G23" s="74">
        <f>'DATA (20)'!I14</f>
        <v>7</v>
      </c>
      <c r="H23" s="112">
        <f>'DATA (21)'!L14</f>
        <v>627</v>
      </c>
      <c r="I23" s="92">
        <f t="shared" si="6"/>
        <v>1.2737430167597765E-2</v>
      </c>
      <c r="J23" s="92">
        <f t="shared" si="7"/>
        <v>1.2737430167597767E-3</v>
      </c>
      <c r="K23" s="112">
        <f>'DATA (21)'!M14</f>
        <v>219</v>
      </c>
      <c r="L23" s="92">
        <f t="shared" si="8"/>
        <v>2.9165001997602878E-2</v>
      </c>
      <c r="M23" s="92">
        <f t="shared" si="0"/>
        <v>1.4582500998801439E-2</v>
      </c>
      <c r="N23" s="93">
        <f>'DATA (21)'!N14</f>
        <v>3.3039304519712585</v>
      </c>
      <c r="O23" s="92">
        <f t="shared" si="1"/>
        <v>1.9557548984594298E-3</v>
      </c>
      <c r="P23" s="92">
        <f t="shared" si="2"/>
        <v>2.9336323476891448E-4</v>
      </c>
      <c r="Q23" s="93">
        <f>'DATA (21)'!O14</f>
        <v>50.841384344075401</v>
      </c>
      <c r="R23" s="92">
        <f t="shared" si="3"/>
        <v>1.6961646173930669E-2</v>
      </c>
      <c r="S23" s="92">
        <f t="shared" si="4"/>
        <v>4.2404115434826672E-3</v>
      </c>
      <c r="T23" s="91">
        <f t="shared" si="9"/>
        <v>2.03900187938128E-2</v>
      </c>
      <c r="U23" s="230">
        <f t="shared" si="10"/>
        <v>85847000</v>
      </c>
      <c r="V23" s="94">
        <f t="shared" si="11"/>
        <v>571640000</v>
      </c>
      <c r="W23" s="95"/>
      <c r="X23" s="95"/>
    </row>
    <row r="24" spans="2:24" s="111" customFormat="1" x14ac:dyDescent="0.25">
      <c r="B24" s="106">
        <v>14</v>
      </c>
      <c r="C24" s="74" t="str">
        <f>'DATA (20)'!F15</f>
        <v>Kulisusu</v>
      </c>
      <c r="D24" s="74" t="str">
        <f>'DATA (20)'!G15</f>
        <v>Laangke</v>
      </c>
      <c r="E24" s="75">
        <f t="shared" si="5"/>
        <v>485793000</v>
      </c>
      <c r="F24" s="74" t="str">
        <f>'DATA (20)'!H15</f>
        <v>Berkembang</v>
      </c>
      <c r="G24" s="74">
        <f>'DATA (20)'!I15</f>
        <v>5</v>
      </c>
      <c r="H24" s="112">
        <f>'DATA (21)'!L15</f>
        <v>876</v>
      </c>
      <c r="I24" s="108">
        <f t="shared" si="6"/>
        <v>1.7795835449466734E-2</v>
      </c>
      <c r="J24" s="108">
        <f t="shared" si="7"/>
        <v>1.7795835449466735E-3</v>
      </c>
      <c r="K24" s="112">
        <f>'DATA (21)'!M15</f>
        <v>111</v>
      </c>
      <c r="L24" s="108">
        <f t="shared" si="8"/>
        <v>1.4782261286456252E-2</v>
      </c>
      <c r="M24" s="108">
        <f t="shared" si="0"/>
        <v>7.3911306432281262E-3</v>
      </c>
      <c r="N24" s="93">
        <f>'DATA (21)'!N15</f>
        <v>1.7272838425037693</v>
      </c>
      <c r="O24" s="108">
        <f t="shared" si="1"/>
        <v>1.0224621507971018E-3</v>
      </c>
      <c r="P24" s="108">
        <f t="shared" si="2"/>
        <v>1.5336932261956527E-4</v>
      </c>
      <c r="Q24" s="93">
        <f>'DATA (21)'!O15</f>
        <v>39.056351378353803</v>
      </c>
      <c r="R24" s="108">
        <f t="shared" si="3"/>
        <v>1.3029936565870549E-2</v>
      </c>
      <c r="S24" s="108">
        <f t="shared" si="4"/>
        <v>3.2574841414676372E-3</v>
      </c>
      <c r="T24" s="106">
        <f t="shared" si="9"/>
        <v>1.2581567652262003E-2</v>
      </c>
      <c r="U24" s="230">
        <f t="shared" si="10"/>
        <v>52972000</v>
      </c>
      <c r="V24" s="94">
        <f t="shared" si="11"/>
        <v>538765000</v>
      </c>
      <c r="W24" s="110"/>
      <c r="X24" s="110"/>
    </row>
    <row r="25" spans="2:24" s="73" customFormat="1" x14ac:dyDescent="0.25">
      <c r="B25" s="91">
        <v>15</v>
      </c>
      <c r="C25" s="74" t="str">
        <f>'DATA (20)'!F16</f>
        <v>Kulisusu</v>
      </c>
      <c r="D25" s="74" t="str">
        <f>'DATA (20)'!G16</f>
        <v>Kadacua</v>
      </c>
      <c r="E25" s="75">
        <f t="shared" si="5"/>
        <v>485793000</v>
      </c>
      <c r="F25" s="74" t="str">
        <f>'DATA (20)'!H16</f>
        <v>Berkembang</v>
      </c>
      <c r="G25" s="74">
        <f>'DATA (20)'!I16</f>
        <v>4</v>
      </c>
      <c r="H25" s="112">
        <f>'DATA (21)'!L16</f>
        <v>772</v>
      </c>
      <c r="I25" s="92">
        <f t="shared" si="6"/>
        <v>1.5683087861858812E-2</v>
      </c>
      <c r="J25" s="92">
        <f t="shared" si="7"/>
        <v>1.5683087861858812E-3</v>
      </c>
      <c r="K25" s="112">
        <f>'DATA (21)'!M16</f>
        <v>75</v>
      </c>
      <c r="L25" s="92">
        <f t="shared" si="8"/>
        <v>9.9880143827407106E-3</v>
      </c>
      <c r="M25" s="92">
        <f t="shared" si="0"/>
        <v>4.9940071913703553E-3</v>
      </c>
      <c r="N25" s="93">
        <f>'DATA (21)'!N16</f>
        <v>8.3201715887493677</v>
      </c>
      <c r="O25" s="92">
        <f t="shared" si="1"/>
        <v>4.9251086175288259E-3</v>
      </c>
      <c r="P25" s="92">
        <f t="shared" si="2"/>
        <v>7.3876629262932384E-4</v>
      </c>
      <c r="Q25" s="93">
        <f>'DATA (21)'!O16</f>
        <v>47.072419234840901</v>
      </c>
      <c r="R25" s="92">
        <f t="shared" si="3"/>
        <v>1.5704248220482237E-2</v>
      </c>
      <c r="S25" s="92">
        <f t="shared" si="4"/>
        <v>3.9260620551205593E-3</v>
      </c>
      <c r="T25" s="91">
        <f t="shared" si="9"/>
        <v>1.122714432530612E-2</v>
      </c>
      <c r="U25" s="230">
        <f t="shared" si="10"/>
        <v>47269000</v>
      </c>
      <c r="V25" s="94">
        <f t="shared" si="11"/>
        <v>533062000</v>
      </c>
      <c r="W25" s="95"/>
      <c r="X25" s="95"/>
    </row>
    <row r="26" spans="2:24" s="111" customFormat="1" x14ac:dyDescent="0.25">
      <c r="B26" s="106">
        <v>16</v>
      </c>
      <c r="C26" s="74" t="str">
        <f>'DATA (20)'!F17</f>
        <v>Kulisusu</v>
      </c>
      <c r="D26" s="74" t="str">
        <f>'DATA (20)'!G17</f>
        <v>Banu-Banua Jaya</v>
      </c>
      <c r="E26" s="75">
        <f t="shared" si="5"/>
        <v>485793000</v>
      </c>
      <c r="F26" s="74" t="str">
        <f>'DATA (20)'!H17</f>
        <v>Berkembang</v>
      </c>
      <c r="G26" s="74">
        <f>'DATA (20)'!I17</f>
        <v>6</v>
      </c>
      <c r="H26" s="112">
        <f>'DATA (21)'!L17</f>
        <v>937</v>
      </c>
      <c r="I26" s="108">
        <f t="shared" si="6"/>
        <v>1.9035043169121382E-2</v>
      </c>
      <c r="J26" s="108">
        <f t="shared" si="7"/>
        <v>1.9035043169121383E-3</v>
      </c>
      <c r="K26" s="112">
        <f>'DATA (21)'!M17</f>
        <v>199</v>
      </c>
      <c r="L26" s="108">
        <f t="shared" si="8"/>
        <v>2.6501531495538688E-2</v>
      </c>
      <c r="M26" s="108">
        <f t="shared" si="0"/>
        <v>1.3250765747769344E-2</v>
      </c>
      <c r="N26" s="93">
        <f>'DATA (21)'!N17</f>
        <v>0.14073277689523817</v>
      </c>
      <c r="O26" s="108">
        <f t="shared" si="1"/>
        <v>8.3306480504891239E-5</v>
      </c>
      <c r="P26" s="108">
        <f t="shared" si="2"/>
        <v>1.2495972075733685E-5</v>
      </c>
      <c r="Q26" s="93">
        <f>'DATA (21)'!O17</f>
        <v>28.418676144637399</v>
      </c>
      <c r="R26" s="108">
        <f t="shared" si="3"/>
        <v>9.4810071699598566E-3</v>
      </c>
      <c r="S26" s="108">
        <f t="shared" si="4"/>
        <v>2.3702517924899641E-3</v>
      </c>
      <c r="T26" s="106">
        <f t="shared" si="9"/>
        <v>1.753701782924718E-2</v>
      </c>
      <c r="U26" s="230">
        <f t="shared" si="10"/>
        <v>73835000</v>
      </c>
      <c r="V26" s="94">
        <f t="shared" si="11"/>
        <v>559628000</v>
      </c>
      <c r="W26" s="110"/>
      <c r="X26" s="110"/>
    </row>
    <row r="27" spans="2:24" s="73" customFormat="1" x14ac:dyDescent="0.25">
      <c r="B27" s="91">
        <v>17</v>
      </c>
      <c r="C27" s="74" t="str">
        <f>'DATA (20)'!F18</f>
        <v>Kambowa</v>
      </c>
      <c r="D27" s="74" t="str">
        <f>'DATA (20)'!G18</f>
        <v>Bubu</v>
      </c>
      <c r="E27" s="75">
        <f t="shared" si="5"/>
        <v>485793000</v>
      </c>
      <c r="F27" s="74" t="str">
        <f>'DATA (20)'!H18</f>
        <v>Tertinggal</v>
      </c>
      <c r="G27" s="74">
        <f>'DATA (20)'!I18</f>
        <v>6</v>
      </c>
      <c r="H27" s="112">
        <f>'DATA (21)'!L18</f>
        <v>915</v>
      </c>
      <c r="I27" s="92">
        <f t="shared" si="6"/>
        <v>1.8588115794819705E-2</v>
      </c>
      <c r="J27" s="92">
        <f t="shared" si="7"/>
        <v>1.8588115794819706E-3</v>
      </c>
      <c r="K27" s="112">
        <f>'DATA (21)'!M18</f>
        <v>173</v>
      </c>
      <c r="L27" s="92">
        <f t="shared" si="8"/>
        <v>2.3039019842855241E-2</v>
      </c>
      <c r="M27" s="92">
        <f t="shared" si="0"/>
        <v>1.1519509921427621E-2</v>
      </c>
      <c r="N27" s="93">
        <f>'DATA (21)'!N18</f>
        <v>6.8284660645474391</v>
      </c>
      <c r="O27" s="92">
        <f t="shared" si="1"/>
        <v>4.0420965722007323E-3</v>
      </c>
      <c r="P27" s="92">
        <f t="shared" si="2"/>
        <v>6.0631448583010981E-4</v>
      </c>
      <c r="Q27" s="93">
        <f>'DATA (21)'!O18</f>
        <v>45.975331719708301</v>
      </c>
      <c r="R27" s="92">
        <f t="shared" si="3"/>
        <v>1.5338239102249317E-2</v>
      </c>
      <c r="S27" s="92">
        <f t="shared" si="4"/>
        <v>3.8345597755623292E-3</v>
      </c>
      <c r="T27" s="91">
        <f t="shared" si="9"/>
        <v>1.781919576230203E-2</v>
      </c>
      <c r="U27" s="230">
        <f t="shared" si="10"/>
        <v>75024000</v>
      </c>
      <c r="V27" s="94">
        <f t="shared" si="11"/>
        <v>560817000</v>
      </c>
      <c r="W27" s="95"/>
      <c r="X27" s="95"/>
    </row>
    <row r="28" spans="2:24" s="111" customFormat="1" x14ac:dyDescent="0.25">
      <c r="B28" s="106">
        <v>18</v>
      </c>
      <c r="C28" s="74" t="str">
        <f>'DATA (20)'!F19</f>
        <v>Kambowa</v>
      </c>
      <c r="D28" s="74" t="str">
        <f>'DATA (20)'!G19</f>
        <v>Lahumoko</v>
      </c>
      <c r="E28" s="75">
        <f t="shared" si="5"/>
        <v>485793000</v>
      </c>
      <c r="F28" s="74" t="str">
        <f>'DATA (20)'!H19</f>
        <v>Tertinggal</v>
      </c>
      <c r="G28" s="74">
        <f>'DATA (20)'!I19</f>
        <v>5</v>
      </c>
      <c r="H28" s="112">
        <f>'DATA (21)'!L19</f>
        <v>638</v>
      </c>
      <c r="I28" s="108">
        <f t="shared" si="6"/>
        <v>1.2960893854748603E-2</v>
      </c>
      <c r="J28" s="108">
        <f t="shared" si="7"/>
        <v>1.2960893854748604E-3</v>
      </c>
      <c r="K28" s="112">
        <f>'DATA (21)'!M19</f>
        <v>128</v>
      </c>
      <c r="L28" s="108">
        <f t="shared" si="8"/>
        <v>1.7046211213210812E-2</v>
      </c>
      <c r="M28" s="108">
        <f t="shared" si="0"/>
        <v>8.5231056066054061E-3</v>
      </c>
      <c r="N28" s="93">
        <f>'DATA (21)'!N19</f>
        <v>17.002757041213396</v>
      </c>
      <c r="O28" s="108">
        <f t="shared" si="1"/>
        <v>1.0064747383174619E-2</v>
      </c>
      <c r="P28" s="108">
        <f t="shared" si="2"/>
        <v>1.509712107476193E-3</v>
      </c>
      <c r="Q28" s="93">
        <f>'DATA (21)'!O19</f>
        <v>31.488244720021498</v>
      </c>
      <c r="R28" s="108">
        <f t="shared" si="3"/>
        <v>1.0505073228624302E-2</v>
      </c>
      <c r="S28" s="108">
        <f t="shared" si="4"/>
        <v>2.6262683071560755E-3</v>
      </c>
      <c r="T28" s="106">
        <f t="shared" si="9"/>
        <v>1.3955175406712535E-2</v>
      </c>
      <c r="U28" s="230">
        <f t="shared" si="10"/>
        <v>58755000</v>
      </c>
      <c r="V28" s="94">
        <f t="shared" si="11"/>
        <v>544548000</v>
      </c>
      <c r="W28" s="110"/>
      <c r="X28" s="110"/>
    </row>
    <row r="29" spans="2:24" s="73" customFormat="1" x14ac:dyDescent="0.25">
      <c r="B29" s="91">
        <v>19</v>
      </c>
      <c r="C29" s="74" t="str">
        <f>'DATA (20)'!F20</f>
        <v>Kambowa</v>
      </c>
      <c r="D29" s="74" t="str">
        <f>'DATA (20)'!G20</f>
        <v>Morindino</v>
      </c>
      <c r="E29" s="75">
        <f t="shared" si="5"/>
        <v>485793000</v>
      </c>
      <c r="F29" s="74" t="str">
        <f>'DATA (20)'!H20</f>
        <v>Tertinggal</v>
      </c>
      <c r="G29" s="74">
        <f>'DATA (20)'!I20</f>
        <v>3</v>
      </c>
      <c r="H29" s="112">
        <f>'DATA (21)'!L20</f>
        <v>449</v>
      </c>
      <c r="I29" s="92">
        <f t="shared" si="6"/>
        <v>9.1213814118842051E-3</v>
      </c>
      <c r="J29" s="92">
        <f t="shared" si="7"/>
        <v>9.121381411884206E-4</v>
      </c>
      <c r="K29" s="112">
        <f>'DATA (21)'!M20</f>
        <v>37</v>
      </c>
      <c r="L29" s="92">
        <f t="shared" si="8"/>
        <v>4.9274204288187505E-3</v>
      </c>
      <c r="M29" s="92">
        <f t="shared" si="0"/>
        <v>2.4637102144093753E-3</v>
      </c>
      <c r="N29" s="93">
        <f>'DATA (21)'!N20</f>
        <v>38.754950882605733</v>
      </c>
      <c r="O29" s="92">
        <f t="shared" si="1"/>
        <v>2.2940914202049349E-2</v>
      </c>
      <c r="P29" s="92">
        <f t="shared" si="2"/>
        <v>3.4411371303074024E-3</v>
      </c>
      <c r="Q29" s="93">
        <f>'DATA (21)'!O20</f>
        <v>52.4285725911122</v>
      </c>
      <c r="R29" s="92">
        <f t="shared" si="3"/>
        <v>1.749116215397295E-2</v>
      </c>
      <c r="S29" s="92">
        <f t="shared" si="4"/>
        <v>4.3727905384932375E-3</v>
      </c>
      <c r="T29" s="91">
        <f t="shared" si="9"/>
        <v>1.1189776024398437E-2</v>
      </c>
      <c r="U29" s="230">
        <f t="shared" si="10"/>
        <v>47112000</v>
      </c>
      <c r="V29" s="94">
        <f t="shared" si="11"/>
        <v>532905000</v>
      </c>
      <c r="W29" s="95"/>
      <c r="X29" s="95"/>
    </row>
    <row r="30" spans="2:24" s="111" customFormat="1" x14ac:dyDescent="0.25">
      <c r="B30" s="106">
        <v>20</v>
      </c>
      <c r="C30" s="74" t="str">
        <f>'DATA (20)'!F21</f>
        <v>Kambowa</v>
      </c>
      <c r="D30" s="74" t="str">
        <f>'DATA (20)'!G21</f>
        <v>Pongkowulu</v>
      </c>
      <c r="E30" s="75">
        <f t="shared" si="5"/>
        <v>485793000</v>
      </c>
      <c r="F30" s="74" t="str">
        <f>'DATA (20)'!H21</f>
        <v>Berkembang</v>
      </c>
      <c r="G30" s="74">
        <f>'DATA (20)'!I21</f>
        <v>7</v>
      </c>
      <c r="H30" s="112">
        <f>'DATA (21)'!L21</f>
        <v>1039</v>
      </c>
      <c r="I30" s="108">
        <f t="shared" si="6"/>
        <v>2.1107160995429152E-2</v>
      </c>
      <c r="J30" s="108">
        <f t="shared" si="7"/>
        <v>2.1107160995429155E-3</v>
      </c>
      <c r="K30" s="112">
        <f>'DATA (21)'!M21</f>
        <v>291</v>
      </c>
      <c r="L30" s="108">
        <f t="shared" si="8"/>
        <v>3.8753495805033962E-2</v>
      </c>
      <c r="M30" s="108">
        <f t="shared" si="0"/>
        <v>1.9376747902516981E-2</v>
      </c>
      <c r="N30" s="93">
        <f>'DATA (21)'!N21</f>
        <v>36.435774822184229</v>
      </c>
      <c r="O30" s="108">
        <f t="shared" si="1"/>
        <v>2.1568082658984335E-2</v>
      </c>
      <c r="P30" s="108">
        <f t="shared" si="2"/>
        <v>3.2352123988476501E-3</v>
      </c>
      <c r="Q30" s="93">
        <f>'DATA (21)'!O21</f>
        <v>35.849150279912898</v>
      </c>
      <c r="R30" s="108">
        <f t="shared" si="3"/>
        <v>1.1959953697736165E-2</v>
      </c>
      <c r="S30" s="108">
        <f t="shared" si="4"/>
        <v>2.9899884244340411E-3</v>
      </c>
      <c r="T30" s="106">
        <f t="shared" si="9"/>
        <v>2.7712664825341588E-2</v>
      </c>
      <c r="U30" s="230">
        <f t="shared" si="10"/>
        <v>116678000</v>
      </c>
      <c r="V30" s="94">
        <f t="shared" si="11"/>
        <v>602471000</v>
      </c>
      <c r="W30" s="110"/>
      <c r="X30" s="110"/>
    </row>
    <row r="31" spans="2:24" s="73" customFormat="1" x14ac:dyDescent="0.25">
      <c r="B31" s="91">
        <v>21</v>
      </c>
      <c r="C31" s="74" t="str">
        <f>'DATA (20)'!F22</f>
        <v>Kambowa</v>
      </c>
      <c r="D31" s="74" t="str">
        <f>'DATA (20)'!G22</f>
        <v>Lagundi</v>
      </c>
      <c r="E31" s="75">
        <f t="shared" si="5"/>
        <v>485793000</v>
      </c>
      <c r="F31" s="74" t="str">
        <f>'DATA (20)'!H22</f>
        <v>Berkembang</v>
      </c>
      <c r="G31" s="74">
        <f>'DATA (20)'!I22</f>
        <v>6</v>
      </c>
      <c r="H31" s="112">
        <f>'DATA (21)'!L22</f>
        <v>950</v>
      </c>
      <c r="I31" s="92">
        <f t="shared" si="6"/>
        <v>1.9299136617572373E-2</v>
      </c>
      <c r="J31" s="92">
        <f t="shared" si="7"/>
        <v>1.9299136617572374E-3</v>
      </c>
      <c r="K31" s="112">
        <f>'DATA (21)'!M22</f>
        <v>140</v>
      </c>
      <c r="L31" s="92">
        <f t="shared" si="8"/>
        <v>1.8644293514449326E-2</v>
      </c>
      <c r="M31" s="92">
        <f t="shared" si="0"/>
        <v>9.3221467572246631E-3</v>
      </c>
      <c r="N31" s="93">
        <f>'DATA (21)'!N22</f>
        <v>27.204411265941431</v>
      </c>
      <c r="O31" s="92">
        <f t="shared" si="1"/>
        <v>1.610359581307939E-2</v>
      </c>
      <c r="P31" s="92">
        <f t="shared" si="2"/>
        <v>2.4155393719619083E-3</v>
      </c>
      <c r="Q31" s="93">
        <f>'DATA (21)'!O22</f>
        <v>34.292389328772302</v>
      </c>
      <c r="R31" s="92">
        <f t="shared" si="3"/>
        <v>1.1440588838354328E-2</v>
      </c>
      <c r="S31" s="92">
        <f t="shared" si="4"/>
        <v>2.8601472095885821E-3</v>
      </c>
      <c r="T31" s="91">
        <f t="shared" si="9"/>
        <v>1.6527747000532392E-2</v>
      </c>
      <c r="U31" s="230">
        <f t="shared" si="10"/>
        <v>69586000</v>
      </c>
      <c r="V31" s="94">
        <f t="shared" si="11"/>
        <v>555379000</v>
      </c>
      <c r="W31" s="95"/>
      <c r="X31" s="95"/>
    </row>
    <row r="32" spans="2:24" s="111" customFormat="1" x14ac:dyDescent="0.25">
      <c r="B32" s="106">
        <v>22</v>
      </c>
      <c r="C32" s="74" t="str">
        <f>'DATA (20)'!F23</f>
        <v>Kambowa</v>
      </c>
      <c r="D32" s="74" t="str">
        <f>'DATA (20)'!G23</f>
        <v>Konde</v>
      </c>
      <c r="E32" s="75">
        <f t="shared" si="5"/>
        <v>485793000</v>
      </c>
      <c r="F32" s="74" t="str">
        <f>'DATA (20)'!H23</f>
        <v>Tertinggal</v>
      </c>
      <c r="G32" s="74">
        <f>'DATA (20)'!I23</f>
        <v>4</v>
      </c>
      <c r="H32" s="112">
        <f>'DATA (21)'!L23</f>
        <v>657</v>
      </c>
      <c r="I32" s="108">
        <f t="shared" si="6"/>
        <v>1.3346876587100051E-2</v>
      </c>
      <c r="J32" s="108">
        <f t="shared" si="7"/>
        <v>1.3346876587100051E-3</v>
      </c>
      <c r="K32" s="112">
        <f>'DATA (21)'!M23</f>
        <v>66</v>
      </c>
      <c r="L32" s="108">
        <f t="shared" si="8"/>
        <v>8.7894526568118251E-3</v>
      </c>
      <c r="M32" s="108">
        <f t="shared" si="0"/>
        <v>4.3947263284059125E-3</v>
      </c>
      <c r="N32" s="93">
        <f>'DATA (21)'!N23</f>
        <v>18.13627417729429</v>
      </c>
      <c r="O32" s="108">
        <f t="shared" si="1"/>
        <v>1.0735730542052927E-2</v>
      </c>
      <c r="P32" s="108">
        <f t="shared" si="2"/>
        <v>1.6103595813079391E-3</v>
      </c>
      <c r="Q32" s="93">
        <f>'DATA (21)'!O23</f>
        <v>33.751696475199999</v>
      </c>
      <c r="R32" s="108">
        <f t="shared" si="3"/>
        <v>1.1260203489108129E-2</v>
      </c>
      <c r="S32" s="108">
        <f t="shared" si="4"/>
        <v>2.8150508722770322E-3</v>
      </c>
      <c r="T32" s="106">
        <f t="shared" si="9"/>
        <v>1.0154824440700889E-2</v>
      </c>
      <c r="U32" s="230">
        <f t="shared" si="10"/>
        <v>42754000</v>
      </c>
      <c r="V32" s="94">
        <f t="shared" si="11"/>
        <v>528547000</v>
      </c>
      <c r="W32" s="110"/>
      <c r="X32" s="110"/>
    </row>
    <row r="33" spans="2:24" s="73" customFormat="1" x14ac:dyDescent="0.25">
      <c r="B33" s="91">
        <v>23</v>
      </c>
      <c r="C33" s="74" t="str">
        <f>'DATA (20)'!F24</f>
        <v>Kambowa</v>
      </c>
      <c r="D33" s="74" t="str">
        <f>'DATA (20)'!G24</f>
        <v>Mata</v>
      </c>
      <c r="E33" s="75">
        <f t="shared" si="5"/>
        <v>485793000</v>
      </c>
      <c r="F33" s="74" t="str">
        <f>'DATA (20)'!H24</f>
        <v>Tertinggal</v>
      </c>
      <c r="G33" s="74">
        <f>'DATA (20)'!I24</f>
        <v>4</v>
      </c>
      <c r="H33" s="112">
        <f>'DATA (21)'!L24</f>
        <v>547</v>
      </c>
      <c r="I33" s="92">
        <f t="shared" si="6"/>
        <v>1.111223971559167E-2</v>
      </c>
      <c r="J33" s="92">
        <f t="shared" si="7"/>
        <v>1.111223971559167E-3</v>
      </c>
      <c r="K33" s="112">
        <f>'DATA (21)'!M24</f>
        <v>86</v>
      </c>
      <c r="L33" s="92">
        <f t="shared" si="8"/>
        <v>1.1452923158876015E-2</v>
      </c>
      <c r="M33" s="92">
        <f t="shared" si="0"/>
        <v>5.7264615794380075E-3</v>
      </c>
      <c r="N33" s="93">
        <f>'DATA (21)'!N24</f>
        <v>10.820554581028205</v>
      </c>
      <c r="O33" s="92">
        <f t="shared" si="1"/>
        <v>6.4052052346523277E-3</v>
      </c>
      <c r="P33" s="92">
        <f t="shared" si="2"/>
        <v>9.6078078519784907E-4</v>
      </c>
      <c r="Q33" s="93">
        <f>'DATA (21)'!O24</f>
        <v>52.705175334713303</v>
      </c>
      <c r="R33" s="92">
        <f t="shared" si="3"/>
        <v>1.758344205406279E-2</v>
      </c>
      <c r="S33" s="92">
        <f t="shared" si="4"/>
        <v>4.3958605135156975E-3</v>
      </c>
      <c r="T33" s="91">
        <f t="shared" si="9"/>
        <v>1.219432684971072E-2</v>
      </c>
      <c r="U33" s="230">
        <f t="shared" si="10"/>
        <v>51341000</v>
      </c>
      <c r="V33" s="94">
        <f t="shared" si="11"/>
        <v>537134000</v>
      </c>
      <c r="W33" s="95"/>
      <c r="X33" s="95"/>
    </row>
    <row r="34" spans="2:24" s="111" customFormat="1" x14ac:dyDescent="0.25">
      <c r="B34" s="106">
        <v>24</v>
      </c>
      <c r="C34" s="74" t="str">
        <f>'DATA (20)'!F25</f>
        <v>Kambowa</v>
      </c>
      <c r="D34" s="74" t="str">
        <f>'DATA (20)'!G25</f>
        <v>Bubu Barat</v>
      </c>
      <c r="E34" s="75">
        <f t="shared" si="5"/>
        <v>485793000</v>
      </c>
      <c r="F34" s="74" t="str">
        <f>'DATA (20)'!H25</f>
        <v>Tertinggal</v>
      </c>
      <c r="G34" s="74">
        <f>'DATA (20)'!I25</f>
        <v>4</v>
      </c>
      <c r="H34" s="112">
        <f>'DATA (21)'!L25</f>
        <v>249</v>
      </c>
      <c r="I34" s="108">
        <f t="shared" si="6"/>
        <v>5.0584052818689693E-3</v>
      </c>
      <c r="J34" s="108">
        <f t="shared" si="7"/>
        <v>5.0584052818689691E-4</v>
      </c>
      <c r="K34" s="112">
        <f>'DATA (21)'!M25</f>
        <v>61</v>
      </c>
      <c r="L34" s="108">
        <f t="shared" si="8"/>
        <v>8.1235850312957776E-3</v>
      </c>
      <c r="M34" s="108">
        <f t="shared" si="0"/>
        <v>4.0617925156478888E-3</v>
      </c>
      <c r="N34" s="93">
        <f>'DATA (21)'!N25</f>
        <v>5.0394583502195118</v>
      </c>
      <c r="O34" s="108">
        <f t="shared" si="1"/>
        <v>2.9830971012551528E-3</v>
      </c>
      <c r="P34" s="108">
        <f t="shared" si="2"/>
        <v>4.4746456518827288E-4</v>
      </c>
      <c r="Q34" s="93">
        <f>'DATA (21)'!O25</f>
        <v>53.942045463528103</v>
      </c>
      <c r="R34" s="108">
        <f t="shared" si="3"/>
        <v>1.7996085292611926E-2</v>
      </c>
      <c r="S34" s="108">
        <f t="shared" si="4"/>
        <v>4.4990213231529816E-3</v>
      </c>
      <c r="T34" s="106">
        <f t="shared" si="9"/>
        <v>9.5141189321760397E-3</v>
      </c>
      <c r="U34" s="230">
        <f t="shared" si="10"/>
        <v>40057000</v>
      </c>
      <c r="V34" s="94">
        <f t="shared" si="11"/>
        <v>525850000</v>
      </c>
      <c r="W34" s="110"/>
      <c r="X34" s="110"/>
    </row>
    <row r="35" spans="2:24" s="73" customFormat="1" x14ac:dyDescent="0.25">
      <c r="B35" s="91">
        <v>25</v>
      </c>
      <c r="C35" s="74" t="str">
        <f>'DATA (20)'!F26</f>
        <v>Kambowa</v>
      </c>
      <c r="D35" s="74" t="str">
        <f>'DATA (20)'!G26</f>
        <v>Bente</v>
      </c>
      <c r="E35" s="75">
        <f t="shared" si="5"/>
        <v>485793000</v>
      </c>
      <c r="F35" s="74" t="str">
        <f>'DATA (20)'!H26</f>
        <v>Berkembang</v>
      </c>
      <c r="G35" s="74">
        <f>'DATA (20)'!I26</f>
        <v>4</v>
      </c>
      <c r="H35" s="112">
        <f>'DATA (21)'!L26</f>
        <v>459</v>
      </c>
      <c r="I35" s="92">
        <f t="shared" si="6"/>
        <v>9.3245302183849674E-3</v>
      </c>
      <c r="J35" s="92">
        <f t="shared" si="7"/>
        <v>9.324530218384968E-4</v>
      </c>
      <c r="K35" s="112">
        <f>'DATA (21)'!M26</f>
        <v>63</v>
      </c>
      <c r="L35" s="92">
        <f t="shared" si="8"/>
        <v>8.3899320815021966E-3</v>
      </c>
      <c r="M35" s="92">
        <f t="shared" si="0"/>
        <v>4.1949660407510983E-3</v>
      </c>
      <c r="N35" s="93">
        <f>'DATA (21)'!N26</f>
        <v>7.2137030540188043</v>
      </c>
      <c r="O35" s="92">
        <f t="shared" si="1"/>
        <v>4.2701368231015521E-3</v>
      </c>
      <c r="P35" s="92">
        <f t="shared" si="2"/>
        <v>6.4052052346523275E-4</v>
      </c>
      <c r="Q35" s="93">
        <f>'DATA (21)'!O26</f>
        <v>35.453921108899401</v>
      </c>
      <c r="R35" s="92">
        <f t="shared" si="3"/>
        <v>1.1828097780694675E-2</v>
      </c>
      <c r="S35" s="92">
        <f t="shared" si="4"/>
        <v>2.9570244451736687E-3</v>
      </c>
      <c r="T35" s="91">
        <f t="shared" si="9"/>
        <v>8.7249640312284972E-3</v>
      </c>
      <c r="U35" s="230">
        <f t="shared" si="10"/>
        <v>36734000</v>
      </c>
      <c r="V35" s="94">
        <f t="shared" si="11"/>
        <v>522527000</v>
      </c>
      <c r="W35" s="95"/>
      <c r="X35" s="95"/>
    </row>
    <row r="36" spans="2:24" s="111" customFormat="1" x14ac:dyDescent="0.25">
      <c r="B36" s="106">
        <v>26</v>
      </c>
      <c r="C36" s="74" t="str">
        <f>'DATA (20)'!F27</f>
        <v>Kambowa</v>
      </c>
      <c r="D36" s="74" t="str">
        <f>'DATA (20)'!G27</f>
        <v>Baluara</v>
      </c>
      <c r="E36" s="75">
        <f t="shared" si="5"/>
        <v>485793000</v>
      </c>
      <c r="F36" s="74" t="str">
        <f>'DATA (20)'!H27</f>
        <v>Tertinggal</v>
      </c>
      <c r="G36" s="74">
        <f>'DATA (20)'!I27</f>
        <v>5</v>
      </c>
      <c r="H36" s="112">
        <f>'DATA (21)'!L27</f>
        <v>410</v>
      </c>
      <c r="I36" s="108">
        <f t="shared" si="6"/>
        <v>8.3291010665312339E-3</v>
      </c>
      <c r="J36" s="108">
        <f t="shared" si="7"/>
        <v>8.3291010665312347E-4</v>
      </c>
      <c r="K36" s="112">
        <f>'DATA (21)'!M27</f>
        <v>107</v>
      </c>
      <c r="L36" s="108">
        <f t="shared" si="8"/>
        <v>1.4249567186043414E-2</v>
      </c>
      <c r="M36" s="108">
        <f t="shared" si="0"/>
        <v>7.1247835930217072E-3</v>
      </c>
      <c r="N36" s="93">
        <f>'DATA (21)'!N27</f>
        <v>9.1089437055460571</v>
      </c>
      <c r="O36" s="108">
        <f t="shared" si="1"/>
        <v>5.3920206647460837E-3</v>
      </c>
      <c r="P36" s="108">
        <f t="shared" si="2"/>
        <v>8.0880309971191253E-4</v>
      </c>
      <c r="Q36" s="93">
        <f>'DATA (21)'!O27</f>
        <v>51.757655387644903</v>
      </c>
      <c r="R36" s="108">
        <f t="shared" si="3"/>
        <v>1.726733150175859E-2</v>
      </c>
      <c r="S36" s="108">
        <f t="shared" si="4"/>
        <v>4.3168328754396475E-3</v>
      </c>
      <c r="T36" s="106">
        <f t="shared" si="9"/>
        <v>1.308332967482639E-2</v>
      </c>
      <c r="U36" s="230">
        <f t="shared" si="10"/>
        <v>55084000</v>
      </c>
      <c r="V36" s="94">
        <f t="shared" si="11"/>
        <v>540877000</v>
      </c>
      <c r="W36" s="110"/>
      <c r="X36" s="110"/>
    </row>
    <row r="37" spans="2:24" s="73" customFormat="1" x14ac:dyDescent="0.25">
      <c r="B37" s="91">
        <v>27</v>
      </c>
      <c r="C37" s="74" t="str">
        <f>'DATA (20)'!F28</f>
        <v>Bonegunu</v>
      </c>
      <c r="D37" s="74" t="str">
        <f>'DATA (20)'!G28</f>
        <v>Gunung Sari</v>
      </c>
      <c r="E37" s="75">
        <f t="shared" si="5"/>
        <v>485793000</v>
      </c>
      <c r="F37" s="74" t="str">
        <f>'DATA (20)'!H28</f>
        <v>Berkembang</v>
      </c>
      <c r="G37" s="74">
        <f>'DATA (20)'!I28</f>
        <v>4</v>
      </c>
      <c r="H37" s="112">
        <f>'DATA (21)'!L28</f>
        <v>489</v>
      </c>
      <c r="I37" s="92">
        <f t="shared" si="6"/>
        <v>9.9339766378872523E-3</v>
      </c>
      <c r="J37" s="92">
        <f t="shared" si="7"/>
        <v>9.9339766378872519E-4</v>
      </c>
      <c r="K37" s="112">
        <f>'DATA (21)'!M28</f>
        <v>78</v>
      </c>
      <c r="L37" s="92">
        <f t="shared" si="8"/>
        <v>1.0387534958050339E-2</v>
      </c>
      <c r="M37" s="92">
        <f t="shared" si="0"/>
        <v>5.1937674790251695E-3</v>
      </c>
      <c r="N37" s="93">
        <f>'DATA (21)'!N28</f>
        <v>10.201654224728037</v>
      </c>
      <c r="O37" s="92">
        <f t="shared" si="1"/>
        <v>6.0388484299047709E-3</v>
      </c>
      <c r="P37" s="92">
        <f t="shared" si="2"/>
        <v>9.0582726448571555E-4</v>
      </c>
      <c r="Q37" s="93">
        <f>'DATA (21)'!O28</f>
        <v>50.785664410844802</v>
      </c>
      <c r="R37" s="92">
        <f t="shared" si="3"/>
        <v>1.6943056951695956E-2</v>
      </c>
      <c r="S37" s="92">
        <f t="shared" si="4"/>
        <v>4.235764237923989E-3</v>
      </c>
      <c r="T37" s="91">
        <f t="shared" si="9"/>
        <v>1.1328756645223599E-2</v>
      </c>
      <c r="U37" s="230">
        <f t="shared" si="10"/>
        <v>47697000</v>
      </c>
      <c r="V37" s="94">
        <f t="shared" si="11"/>
        <v>533490000</v>
      </c>
      <c r="W37" s="95"/>
      <c r="X37" s="95"/>
    </row>
    <row r="38" spans="2:24" s="111" customFormat="1" x14ac:dyDescent="0.25">
      <c r="B38" s="106">
        <v>28</v>
      </c>
      <c r="C38" s="74" t="str">
        <f>'DATA (20)'!F29</f>
        <v>Bonegunu</v>
      </c>
      <c r="D38" s="74" t="str">
        <f>'DATA (20)'!G29</f>
        <v>Ronta</v>
      </c>
      <c r="E38" s="75">
        <f t="shared" si="5"/>
        <v>485793000</v>
      </c>
      <c r="F38" s="74" t="str">
        <f>'DATA (20)'!H29</f>
        <v>Tertinggal</v>
      </c>
      <c r="G38" s="74">
        <f>'DATA (20)'!I29</f>
        <v>1</v>
      </c>
      <c r="H38" s="112">
        <f>'DATA (21)'!L29</f>
        <v>408</v>
      </c>
      <c r="I38" s="108">
        <f t="shared" si="6"/>
        <v>8.2884713052310821E-3</v>
      </c>
      <c r="J38" s="108">
        <f t="shared" si="7"/>
        <v>8.2884713052310823E-4</v>
      </c>
      <c r="K38" s="112">
        <f>'DATA (21)'!M29</f>
        <v>13</v>
      </c>
      <c r="L38" s="108">
        <f t="shared" si="8"/>
        <v>1.7312558263417232E-3</v>
      </c>
      <c r="M38" s="108">
        <f t="shared" si="0"/>
        <v>8.6562791317086162E-4</v>
      </c>
      <c r="N38" s="93">
        <f>'DATA (21)'!N29</f>
        <v>19.917515391135687</v>
      </c>
      <c r="O38" s="108">
        <f t="shared" si="1"/>
        <v>1.1790132648861694E-2</v>
      </c>
      <c r="P38" s="108">
        <f t="shared" si="2"/>
        <v>1.768519897329254E-3</v>
      </c>
      <c r="Q38" s="93">
        <f>'DATA (21)'!O29</f>
        <v>46.371111334272697</v>
      </c>
      <c r="R38" s="108">
        <f t="shared" si="3"/>
        <v>1.5470278657656863E-2</v>
      </c>
      <c r="S38" s="108">
        <f t="shared" si="4"/>
        <v>3.8675696644142159E-3</v>
      </c>
      <c r="T38" s="106">
        <f t="shared" si="9"/>
        <v>7.3305646054374392E-3</v>
      </c>
      <c r="U38" s="230">
        <f t="shared" si="10"/>
        <v>30863000</v>
      </c>
      <c r="V38" s="94">
        <f t="shared" si="11"/>
        <v>516656000</v>
      </c>
      <c r="W38" s="110"/>
      <c r="X38" s="110"/>
    </row>
    <row r="39" spans="2:24" s="73" customFormat="1" x14ac:dyDescent="0.25">
      <c r="B39" s="91">
        <v>29</v>
      </c>
      <c r="C39" s="74" t="str">
        <f>'DATA (20)'!F30</f>
        <v>Bonegunu</v>
      </c>
      <c r="D39" s="74" t="str">
        <f>'DATA (20)'!G30</f>
        <v>Waode Angkalo</v>
      </c>
      <c r="E39" s="75">
        <f t="shared" si="5"/>
        <v>485793000</v>
      </c>
      <c r="F39" s="74" t="str">
        <f>'DATA (20)'!H30</f>
        <v>Berkembang</v>
      </c>
      <c r="G39" s="74">
        <f>'DATA (20)'!I30</f>
        <v>3</v>
      </c>
      <c r="H39" s="112">
        <f>'DATA (21)'!L30</f>
        <v>745</v>
      </c>
      <c r="I39" s="92">
        <f t="shared" si="6"/>
        <v>1.5134586084306755E-2</v>
      </c>
      <c r="J39" s="92">
        <f t="shared" si="7"/>
        <v>1.5134586084306755E-3</v>
      </c>
      <c r="K39" s="112">
        <f>'DATA (21)'!M30</f>
        <v>58</v>
      </c>
      <c r="L39" s="92">
        <f t="shared" si="8"/>
        <v>7.72406445598615E-3</v>
      </c>
      <c r="M39" s="92">
        <f t="shared" si="0"/>
        <v>3.862032227993075E-3</v>
      </c>
      <c r="N39" s="93">
        <f>'DATA (21)'!N30</f>
        <v>8.1046475229783859</v>
      </c>
      <c r="O39" s="92">
        <f t="shared" si="1"/>
        <v>4.7975295859799027E-3</v>
      </c>
      <c r="P39" s="92">
        <f t="shared" si="2"/>
        <v>7.1962943789698533E-4</v>
      </c>
      <c r="Q39" s="93">
        <f>'DATA (21)'!O30</f>
        <v>34.605727571899301</v>
      </c>
      <c r="R39" s="92">
        <f t="shared" si="3"/>
        <v>1.1545124394992856E-2</v>
      </c>
      <c r="S39" s="92">
        <f t="shared" si="4"/>
        <v>2.8862810987482141E-3</v>
      </c>
      <c r="T39" s="91">
        <f t="shared" si="9"/>
        <v>8.9814013730689507E-3</v>
      </c>
      <c r="U39" s="230">
        <f t="shared" si="10"/>
        <v>37814000</v>
      </c>
      <c r="V39" s="94">
        <f t="shared" si="11"/>
        <v>523607000</v>
      </c>
      <c r="W39" s="95"/>
      <c r="X39" s="95"/>
    </row>
    <row r="40" spans="2:24" s="111" customFormat="1" x14ac:dyDescent="0.25">
      <c r="B40" s="106">
        <v>30</v>
      </c>
      <c r="C40" s="74" t="str">
        <f>'DATA (20)'!F31</f>
        <v>Bonegunu</v>
      </c>
      <c r="D40" s="74" t="str">
        <f>'DATA (20)'!G31</f>
        <v>Langere</v>
      </c>
      <c r="E40" s="75">
        <f t="shared" si="5"/>
        <v>485793000</v>
      </c>
      <c r="F40" s="74" t="str">
        <f>'DATA (20)'!H31</f>
        <v>Tertinggal</v>
      </c>
      <c r="G40" s="74">
        <f>'DATA (20)'!I31</f>
        <v>7</v>
      </c>
      <c r="H40" s="112">
        <f>'DATA (21)'!L31</f>
        <v>913</v>
      </c>
      <c r="I40" s="108">
        <f t="shared" si="6"/>
        <v>1.8547486033519554E-2</v>
      </c>
      <c r="J40" s="108">
        <f t="shared" si="7"/>
        <v>1.8547486033519555E-3</v>
      </c>
      <c r="K40" s="112">
        <f>'DATA (21)'!M31</f>
        <v>227</v>
      </c>
      <c r="L40" s="108">
        <f t="shared" si="8"/>
        <v>3.0230390198428551E-2</v>
      </c>
      <c r="M40" s="108">
        <f t="shared" si="0"/>
        <v>1.5115195099214275E-2</v>
      </c>
      <c r="N40" s="93">
        <f>'DATA (21)'!N31</f>
        <v>56.970571259425682</v>
      </c>
      <c r="O40" s="108">
        <f t="shared" si="1"/>
        <v>3.3723613565223756E-2</v>
      </c>
      <c r="P40" s="108">
        <f t="shared" si="2"/>
        <v>5.0585420347835633E-3</v>
      </c>
      <c r="Q40" s="93">
        <f>'DATA (21)'!O31</f>
        <v>49.7551145343553</v>
      </c>
      <c r="R40" s="108">
        <f t="shared" si="3"/>
        <v>1.659924604656194E-2</v>
      </c>
      <c r="S40" s="108">
        <f t="shared" si="4"/>
        <v>4.149811511640485E-3</v>
      </c>
      <c r="T40" s="106">
        <f t="shared" si="9"/>
        <v>2.6178297248990283E-2</v>
      </c>
      <c r="U40" s="230">
        <f t="shared" si="10"/>
        <v>110218000</v>
      </c>
      <c r="V40" s="94">
        <f t="shared" si="11"/>
        <v>596011000</v>
      </c>
      <c r="W40" s="110"/>
      <c r="X40" s="110"/>
    </row>
    <row r="41" spans="2:24" s="73" customFormat="1" x14ac:dyDescent="0.25">
      <c r="B41" s="91">
        <v>31</v>
      </c>
      <c r="C41" s="74" t="str">
        <f>'DATA (20)'!F32</f>
        <v>Bonegunu</v>
      </c>
      <c r="D41" s="74" t="str">
        <f>'DATA (20)'!G32</f>
        <v>Koepisino</v>
      </c>
      <c r="E41" s="75">
        <f t="shared" si="5"/>
        <v>485793000</v>
      </c>
      <c r="F41" s="74" t="str">
        <f>'DATA (20)'!H32</f>
        <v>Berkembang</v>
      </c>
      <c r="G41" s="74">
        <f>'DATA (20)'!I32</f>
        <v>7</v>
      </c>
      <c r="H41" s="112">
        <f>'DATA (21)'!L32</f>
        <v>770</v>
      </c>
      <c r="I41" s="92">
        <f t="shared" si="6"/>
        <v>1.564245810055866E-2</v>
      </c>
      <c r="J41" s="92">
        <f t="shared" si="7"/>
        <v>1.5642458100558661E-3</v>
      </c>
      <c r="K41" s="112">
        <f>'DATA (21)'!M32</f>
        <v>266</v>
      </c>
      <c r="L41" s="92">
        <f t="shared" si="8"/>
        <v>3.5424157677453723E-2</v>
      </c>
      <c r="M41" s="92">
        <f t="shared" si="0"/>
        <v>1.7712078838726861E-2</v>
      </c>
      <c r="N41" s="93">
        <f>'DATA (21)'!N32</f>
        <v>54.408822531882862</v>
      </c>
      <c r="O41" s="92">
        <f t="shared" si="1"/>
        <v>3.2207191626158781E-2</v>
      </c>
      <c r="P41" s="92">
        <f t="shared" si="2"/>
        <v>4.8310787439238166E-3</v>
      </c>
      <c r="Q41" s="93">
        <f>'DATA (21)'!O32</f>
        <v>49.943631708630299</v>
      </c>
      <c r="R41" s="92">
        <f t="shared" si="3"/>
        <v>1.6662138936852297E-2</v>
      </c>
      <c r="S41" s="92">
        <f t="shared" si="4"/>
        <v>4.1655347342130743E-3</v>
      </c>
      <c r="T41" s="91">
        <f t="shared" si="9"/>
        <v>2.8272938126919618E-2</v>
      </c>
      <c r="U41" s="230">
        <f t="shared" si="10"/>
        <v>119037000</v>
      </c>
      <c r="V41" s="94">
        <f t="shared" si="11"/>
        <v>604830000</v>
      </c>
      <c r="W41" s="95"/>
      <c r="X41" s="95"/>
    </row>
    <row r="42" spans="2:24" s="111" customFormat="1" x14ac:dyDescent="0.25">
      <c r="B42" s="106">
        <v>32</v>
      </c>
      <c r="C42" s="74" t="str">
        <f>'DATA (20)'!F33</f>
        <v>Bonegunu</v>
      </c>
      <c r="D42" s="74" t="str">
        <f>'DATA (20)'!G33</f>
        <v>Waode Kalowo</v>
      </c>
      <c r="E42" s="75">
        <f t="shared" si="5"/>
        <v>485793000</v>
      </c>
      <c r="F42" s="74" t="str">
        <f>'DATA (20)'!H33</f>
        <v>Tertinggal</v>
      </c>
      <c r="G42" s="74">
        <f>'DATA (20)'!I33</f>
        <v>3</v>
      </c>
      <c r="H42" s="112">
        <f>'DATA (21)'!L33</f>
        <v>456</v>
      </c>
      <c r="I42" s="108">
        <f t="shared" si="6"/>
        <v>9.263585576434738E-3</v>
      </c>
      <c r="J42" s="108">
        <f t="shared" si="7"/>
        <v>9.2635855764347389E-4</v>
      </c>
      <c r="K42" s="112">
        <f>'DATA (21)'!M33</f>
        <v>58</v>
      </c>
      <c r="L42" s="108">
        <f t="shared" si="8"/>
        <v>7.72406445598615E-3</v>
      </c>
      <c r="M42" s="108">
        <f t="shared" si="0"/>
        <v>3.862032227993075E-3</v>
      </c>
      <c r="N42" s="93">
        <f>'DATA (21)'!N33</f>
        <v>124.45443413085121</v>
      </c>
      <c r="O42" s="108">
        <f t="shared" si="1"/>
        <v>7.3670548676708691E-2</v>
      </c>
      <c r="P42" s="108">
        <f t="shared" si="2"/>
        <v>1.1050582301506304E-2</v>
      </c>
      <c r="Q42" s="93">
        <f>'DATA (21)'!O33</f>
        <v>53.0630914434944</v>
      </c>
      <c r="R42" s="108">
        <f t="shared" si="3"/>
        <v>1.7702849628726959E-2</v>
      </c>
      <c r="S42" s="108">
        <f t="shared" si="4"/>
        <v>4.4257124071817398E-3</v>
      </c>
      <c r="T42" s="106">
        <f t="shared" si="9"/>
        <v>2.0264685494324593E-2</v>
      </c>
      <c r="U42" s="230">
        <f t="shared" si="10"/>
        <v>85320000</v>
      </c>
      <c r="V42" s="94">
        <f t="shared" si="11"/>
        <v>571113000</v>
      </c>
      <c r="W42" s="110"/>
      <c r="X42" s="110"/>
    </row>
    <row r="43" spans="2:24" s="73" customFormat="1" x14ac:dyDescent="0.25">
      <c r="B43" s="91">
        <v>33</v>
      </c>
      <c r="C43" s="74" t="str">
        <f>'DATA (20)'!F34</f>
        <v>Bonegunu</v>
      </c>
      <c r="D43" s="74" t="str">
        <f>'DATA (20)'!G34</f>
        <v>Laano Ipi</v>
      </c>
      <c r="E43" s="75">
        <f t="shared" si="5"/>
        <v>485793000</v>
      </c>
      <c r="F43" s="74" t="str">
        <f>'DATA (20)'!H34</f>
        <v>Berkembang</v>
      </c>
      <c r="G43" s="74">
        <f>'DATA (20)'!I34</f>
        <v>4</v>
      </c>
      <c r="H43" s="112">
        <f>'DATA (21)'!L34</f>
        <v>393</v>
      </c>
      <c r="I43" s="92">
        <f t="shared" si="6"/>
        <v>7.9837480954799388E-3</v>
      </c>
      <c r="J43" s="92">
        <f t="shared" ref="J43:J74" si="12">I43*$I$93</f>
        <v>7.9837480954799388E-4</v>
      </c>
      <c r="K43" s="112">
        <f>'DATA (21)'!M34</f>
        <v>84</v>
      </c>
      <c r="L43" s="92">
        <f t="shared" si="8"/>
        <v>1.1186576108669596E-2</v>
      </c>
      <c r="M43" s="92">
        <f t="shared" ref="M43:M74" si="13">L43*$I$94</f>
        <v>5.593288054334798E-3</v>
      </c>
      <c r="N43" s="93">
        <f>'DATA (21)'!N34</f>
        <v>10.866979500253779</v>
      </c>
      <c r="O43" s="92">
        <f t="shared" si="1"/>
        <v>6.4326863709855174E-3</v>
      </c>
      <c r="P43" s="92">
        <f t="shared" ref="P43:P74" si="14">O43*$I$95</f>
        <v>9.6490295564782759E-4</v>
      </c>
      <c r="Q43" s="93">
        <f>'DATA (21)'!O34</f>
        <v>36.812789653279403</v>
      </c>
      <c r="R43" s="92">
        <f t="shared" si="3"/>
        <v>1.2281441995137641E-2</v>
      </c>
      <c r="S43" s="92">
        <f t="shared" ref="S43:S74" si="15">R43*$I$96</f>
        <v>3.0703604987844103E-3</v>
      </c>
      <c r="T43" s="91">
        <f t="shared" si="9"/>
        <v>1.042692631831503E-2</v>
      </c>
      <c r="U43" s="230">
        <f t="shared" si="10"/>
        <v>43900000</v>
      </c>
      <c r="V43" s="94">
        <f t="shared" si="11"/>
        <v>529693000</v>
      </c>
      <c r="W43" s="95"/>
      <c r="X43" s="95"/>
    </row>
    <row r="44" spans="2:24" s="111" customFormat="1" x14ac:dyDescent="0.25">
      <c r="B44" s="106">
        <v>34</v>
      </c>
      <c r="C44" s="74" t="str">
        <f>'DATA (20)'!F35</f>
        <v>Bonegunu</v>
      </c>
      <c r="D44" s="74" t="str">
        <f>'DATA (20)'!G35</f>
        <v>Eensumala</v>
      </c>
      <c r="E44" s="75">
        <f t="shared" si="5"/>
        <v>485793000</v>
      </c>
      <c r="F44" s="74" t="str">
        <f>'DATA (20)'!H35</f>
        <v>Berkembang</v>
      </c>
      <c r="G44" s="74">
        <f>'DATA (20)'!I35</f>
        <v>3</v>
      </c>
      <c r="H44" s="112">
        <f>'DATA (21)'!L35</f>
        <v>361</v>
      </c>
      <c r="I44" s="108">
        <f t="shared" si="6"/>
        <v>7.3336719146775012E-3</v>
      </c>
      <c r="J44" s="108">
        <f t="shared" si="12"/>
        <v>7.3336719146775014E-4</v>
      </c>
      <c r="K44" s="112">
        <f>'DATA (21)'!M35</f>
        <v>48</v>
      </c>
      <c r="L44" s="108">
        <f t="shared" si="8"/>
        <v>6.392329204954055E-3</v>
      </c>
      <c r="M44" s="108">
        <f t="shared" si="13"/>
        <v>3.1961646024770275E-3</v>
      </c>
      <c r="N44" s="93">
        <f>'DATA (21)'!N35</f>
        <v>6.8011028164853577</v>
      </c>
      <c r="O44" s="108">
        <f t="shared" si="1"/>
        <v>4.0258989532698476E-3</v>
      </c>
      <c r="P44" s="108">
        <f t="shared" si="14"/>
        <v>6.0388484299047707E-4</v>
      </c>
      <c r="Q44" s="93">
        <f>'DATA (21)'!O35</f>
        <v>52.703436667906303</v>
      </c>
      <c r="R44" s="108">
        <f t="shared" si="3"/>
        <v>1.7582862001973822E-2</v>
      </c>
      <c r="S44" s="108">
        <f t="shared" si="15"/>
        <v>4.3957155004934554E-3</v>
      </c>
      <c r="T44" s="106">
        <f t="shared" si="9"/>
        <v>8.9291321374287101E-3</v>
      </c>
      <c r="U44" s="230">
        <f t="shared" si="10"/>
        <v>37594000</v>
      </c>
      <c r="V44" s="94">
        <f t="shared" si="11"/>
        <v>523387000</v>
      </c>
      <c r="W44" s="110"/>
      <c r="X44" s="110"/>
    </row>
    <row r="45" spans="2:24" s="73" customFormat="1" x14ac:dyDescent="0.25">
      <c r="B45" s="91">
        <v>35</v>
      </c>
      <c r="C45" s="74" t="str">
        <f>'DATA (20)'!F36</f>
        <v>Bonegunu</v>
      </c>
      <c r="D45" s="74" t="str">
        <f>'DATA (20)'!G36</f>
        <v>Tatombuli</v>
      </c>
      <c r="E45" s="75">
        <f t="shared" si="5"/>
        <v>485793000</v>
      </c>
      <c r="F45" s="74" t="str">
        <f>'DATA (20)'!H36</f>
        <v>Tertinggal</v>
      </c>
      <c r="G45" s="74">
        <f>'DATA (20)'!I36</f>
        <v>5</v>
      </c>
      <c r="H45" s="112">
        <f>'DATA (21)'!L36</f>
        <v>270</v>
      </c>
      <c r="I45" s="92">
        <f t="shared" si="6"/>
        <v>5.4850177755205688E-3</v>
      </c>
      <c r="J45" s="92">
        <f t="shared" si="12"/>
        <v>5.4850177755205688E-4</v>
      </c>
      <c r="K45" s="112">
        <f>'DATA (21)'!M36</f>
        <v>105</v>
      </c>
      <c r="L45" s="92">
        <f t="shared" si="8"/>
        <v>1.3983220135836995E-2</v>
      </c>
      <c r="M45" s="92">
        <f t="shared" si="13"/>
        <v>6.9916100679184977E-3</v>
      </c>
      <c r="N45" s="93">
        <f>'DATA (21)'!N36</f>
        <v>24.838810286294347</v>
      </c>
      <c r="O45" s="92">
        <f t="shared" si="1"/>
        <v>1.470328313368118E-2</v>
      </c>
      <c r="P45" s="92">
        <f t="shared" si="14"/>
        <v>2.2054924700521767E-3</v>
      </c>
      <c r="Q45" s="93">
        <f>'DATA (21)'!O36</f>
        <v>37.018421288500001</v>
      </c>
      <c r="R45" s="92">
        <f t="shared" si="3"/>
        <v>1.235004459287916E-2</v>
      </c>
      <c r="S45" s="92">
        <f t="shared" si="15"/>
        <v>3.08751114821979E-3</v>
      </c>
      <c r="T45" s="91">
        <f t="shared" si="9"/>
        <v>1.2833115463742521E-2</v>
      </c>
      <c r="U45" s="230">
        <f t="shared" si="10"/>
        <v>54031000</v>
      </c>
      <c r="V45" s="94">
        <f t="shared" si="11"/>
        <v>539824000</v>
      </c>
      <c r="W45" s="95"/>
      <c r="X45" s="95"/>
    </row>
    <row r="46" spans="2:24" s="111" customFormat="1" x14ac:dyDescent="0.25">
      <c r="B46" s="106">
        <v>36</v>
      </c>
      <c r="C46" s="74" t="str">
        <f>'DATA (20)'!F37</f>
        <v>Bonegunu</v>
      </c>
      <c r="D46" s="74" t="str">
        <f>'DATA (20)'!G37</f>
        <v>Rante Gola</v>
      </c>
      <c r="E46" s="75">
        <f t="shared" si="5"/>
        <v>485793000</v>
      </c>
      <c r="F46" s="74" t="str">
        <f>'DATA (20)'!H37</f>
        <v>Berkembang</v>
      </c>
      <c r="G46" s="74">
        <f>'DATA (20)'!I37</f>
        <v>3</v>
      </c>
      <c r="H46" s="112">
        <f>'DATA (21)'!L37</f>
        <v>526</v>
      </c>
      <c r="I46" s="108">
        <f t="shared" si="6"/>
        <v>1.0685627221940072E-2</v>
      </c>
      <c r="J46" s="108">
        <f t="shared" si="12"/>
        <v>1.0685627221940072E-3</v>
      </c>
      <c r="K46" s="112">
        <f>'DATA (21)'!M37</f>
        <v>41</v>
      </c>
      <c r="L46" s="108">
        <f t="shared" si="8"/>
        <v>5.4601145292315885E-3</v>
      </c>
      <c r="M46" s="108">
        <f t="shared" si="13"/>
        <v>2.7300572646157943E-3</v>
      </c>
      <c r="N46" s="93">
        <f>'DATA (21)'!N37</f>
        <v>49.793788477839229</v>
      </c>
      <c r="O46" s="108">
        <f t="shared" si="1"/>
        <v>2.9475331622154242E-2</v>
      </c>
      <c r="P46" s="108">
        <f t="shared" si="14"/>
        <v>4.4212997433231357E-3</v>
      </c>
      <c r="Q46" s="93">
        <f>'DATA (21)'!O37</f>
        <v>54.074201012522003</v>
      </c>
      <c r="R46" s="108">
        <f t="shared" si="3"/>
        <v>1.8040174880078426E-2</v>
      </c>
      <c r="S46" s="108">
        <f t="shared" si="15"/>
        <v>4.5100437200196065E-3</v>
      </c>
      <c r="T46" s="106">
        <f t="shared" si="9"/>
        <v>1.2729963450152544E-2</v>
      </c>
      <c r="U46" s="230">
        <f t="shared" si="10"/>
        <v>53596000</v>
      </c>
      <c r="V46" s="94">
        <f t="shared" si="11"/>
        <v>539389000</v>
      </c>
      <c r="W46" s="110"/>
      <c r="X46" s="110"/>
    </row>
    <row r="47" spans="2:24" s="73" customFormat="1" x14ac:dyDescent="0.25">
      <c r="B47" s="91">
        <v>37</v>
      </c>
      <c r="C47" s="74" t="str">
        <f>'DATA (20)'!F38</f>
        <v>Bonegunu</v>
      </c>
      <c r="D47" s="74" t="str">
        <f>'DATA (20)'!G38</f>
        <v>Ngapa'ea</v>
      </c>
      <c r="E47" s="75">
        <f t="shared" si="5"/>
        <v>485793000</v>
      </c>
      <c r="F47" s="74" t="str">
        <f>'DATA (20)'!H38</f>
        <v>Berkembang</v>
      </c>
      <c r="G47" s="74">
        <f>'DATA (20)'!I38</f>
        <v>4</v>
      </c>
      <c r="H47" s="112">
        <f>'DATA (21)'!L38</f>
        <v>526</v>
      </c>
      <c r="I47" s="92">
        <f t="shared" si="6"/>
        <v>1.0685627221940072E-2</v>
      </c>
      <c r="J47" s="92">
        <f t="shared" si="12"/>
        <v>1.0685627221940072E-3</v>
      </c>
      <c r="K47" s="112">
        <f>'DATA (21)'!M38</f>
        <v>58</v>
      </c>
      <c r="L47" s="92">
        <f t="shared" si="8"/>
        <v>7.72406445598615E-3</v>
      </c>
      <c r="M47" s="92">
        <f t="shared" si="13"/>
        <v>3.862032227993075E-3</v>
      </c>
      <c r="N47" s="93">
        <f>'DATA (21)'!N38</f>
        <v>120.99736651610534</v>
      </c>
      <c r="O47" s="92">
        <f t="shared" si="1"/>
        <v>7.1624144546800106E-2</v>
      </c>
      <c r="P47" s="92">
        <f t="shared" si="14"/>
        <v>1.0743621682020015E-2</v>
      </c>
      <c r="Q47" s="93">
        <f>'DATA (21)'!O38</f>
        <v>35.892843145377</v>
      </c>
      <c r="R47" s="92">
        <f t="shared" si="3"/>
        <v>1.1974530462981418E-2</v>
      </c>
      <c r="S47" s="92">
        <f t="shared" si="15"/>
        <v>2.9936326157453544E-3</v>
      </c>
      <c r="T47" s="91">
        <f t="shared" si="9"/>
        <v>1.866784924795245E-2</v>
      </c>
      <c r="U47" s="230">
        <f t="shared" si="10"/>
        <v>78597000</v>
      </c>
      <c r="V47" s="94">
        <f t="shared" si="11"/>
        <v>564390000</v>
      </c>
      <c r="W47" s="95"/>
      <c r="X47" s="95"/>
    </row>
    <row r="48" spans="2:24" s="111" customFormat="1" x14ac:dyDescent="0.25">
      <c r="B48" s="106">
        <v>38</v>
      </c>
      <c r="C48" s="74" t="str">
        <f>'DATA (20)'!F39</f>
        <v>Bonegunu</v>
      </c>
      <c r="D48" s="74" t="str">
        <f>'DATA (20)'!G39</f>
        <v>Koboruno</v>
      </c>
      <c r="E48" s="75">
        <f t="shared" si="5"/>
        <v>485793000</v>
      </c>
      <c r="F48" s="74" t="str">
        <f>'DATA (20)'!H39</f>
        <v>Tertinggal</v>
      </c>
      <c r="G48" s="74">
        <f>'DATA (20)'!I39</f>
        <v>2</v>
      </c>
      <c r="H48" s="112">
        <f>'DATA (21)'!L39</f>
        <v>218</v>
      </c>
      <c r="I48" s="108">
        <f t="shared" si="6"/>
        <v>4.4286439817166076E-3</v>
      </c>
      <c r="J48" s="108">
        <f t="shared" si="12"/>
        <v>4.428643981716608E-4</v>
      </c>
      <c r="K48" s="112">
        <f>'DATA (21)'!M39</f>
        <v>30</v>
      </c>
      <c r="L48" s="108">
        <f t="shared" si="8"/>
        <v>3.9952057530962841E-3</v>
      </c>
      <c r="M48" s="108">
        <f t="shared" si="13"/>
        <v>1.997602876548142E-3</v>
      </c>
      <c r="N48" s="93">
        <f>'DATA (21)'!N39</f>
        <v>6.8011028164853577</v>
      </c>
      <c r="O48" s="108">
        <f t="shared" si="1"/>
        <v>4.0258989532698476E-3</v>
      </c>
      <c r="P48" s="108">
        <f t="shared" si="14"/>
        <v>6.0388484299047707E-4</v>
      </c>
      <c r="Q48" s="93">
        <f>'DATA (21)'!O39</f>
        <v>47.990951000519203</v>
      </c>
      <c r="R48" s="108">
        <f t="shared" si="3"/>
        <v>1.6010687767909048E-2</v>
      </c>
      <c r="S48" s="108">
        <f t="shared" si="15"/>
        <v>4.002671941977262E-3</v>
      </c>
      <c r="T48" s="106">
        <f t="shared" si="9"/>
        <v>7.0470240596875421E-3</v>
      </c>
      <c r="U48" s="230">
        <f t="shared" si="10"/>
        <v>29670000</v>
      </c>
      <c r="V48" s="94">
        <f t="shared" si="11"/>
        <v>515463000</v>
      </c>
      <c r="W48" s="110"/>
      <c r="X48" s="110"/>
    </row>
    <row r="49" spans="2:24" s="73" customFormat="1" x14ac:dyDescent="0.25">
      <c r="B49" s="91">
        <v>39</v>
      </c>
      <c r="C49" s="74" t="str">
        <f>'DATA (20)'!F40</f>
        <v>Bonegunu</v>
      </c>
      <c r="D49" s="74" t="str">
        <f>'DATA (20)'!G40</f>
        <v>Damai Laborona</v>
      </c>
      <c r="E49" s="75">
        <f t="shared" si="5"/>
        <v>485793000</v>
      </c>
      <c r="F49" s="74" t="str">
        <f>'DATA (20)'!H40</f>
        <v>Berkembang</v>
      </c>
      <c r="G49" s="74">
        <f>'DATA (20)'!I40</f>
        <v>6</v>
      </c>
      <c r="H49" s="112">
        <f>'DATA (21)'!L40</f>
        <v>1102</v>
      </c>
      <c r="I49" s="92">
        <f t="shared" si="6"/>
        <v>2.2386998476383951E-2</v>
      </c>
      <c r="J49" s="92">
        <f t="shared" si="12"/>
        <v>2.238699847638395E-3</v>
      </c>
      <c r="K49" s="112">
        <f>'DATA (21)'!M40</f>
        <v>173</v>
      </c>
      <c r="L49" s="92">
        <f t="shared" si="8"/>
        <v>2.3039019842855241E-2</v>
      </c>
      <c r="M49" s="92">
        <f t="shared" si="13"/>
        <v>1.1519509921427621E-2</v>
      </c>
      <c r="N49" s="93">
        <f>'DATA (21)'!N40</f>
        <v>19.271475588465943</v>
      </c>
      <c r="O49" s="92">
        <f t="shared" si="1"/>
        <v>1.140771070413908E-2</v>
      </c>
      <c r="P49" s="92">
        <f t="shared" si="14"/>
        <v>1.711156605620862E-3</v>
      </c>
      <c r="Q49" s="93">
        <f>'DATA (21)'!O40</f>
        <v>51.5753447804979</v>
      </c>
      <c r="R49" s="92">
        <f t="shared" si="3"/>
        <v>1.7206509239499668E-2</v>
      </c>
      <c r="S49" s="92">
        <f t="shared" si="15"/>
        <v>4.3016273098749171E-3</v>
      </c>
      <c r="T49" s="91">
        <f t="shared" si="9"/>
        <v>1.9770993684561797E-2</v>
      </c>
      <c r="U49" s="230">
        <f t="shared" si="10"/>
        <v>83241000</v>
      </c>
      <c r="V49" s="94">
        <f t="shared" si="11"/>
        <v>569034000</v>
      </c>
      <c r="W49" s="95"/>
      <c r="X49" s="95"/>
    </row>
    <row r="50" spans="2:24" s="111" customFormat="1" x14ac:dyDescent="0.25">
      <c r="B50" s="106">
        <v>40</v>
      </c>
      <c r="C50" s="74" t="str">
        <f>'DATA (20)'!F41</f>
        <v>Kulisusu Barat</v>
      </c>
      <c r="D50" s="74" t="str">
        <f>'DATA (20)'!G41</f>
        <v>Kotawo</v>
      </c>
      <c r="E50" s="75">
        <f t="shared" si="5"/>
        <v>485793000</v>
      </c>
      <c r="F50" s="74" t="str">
        <f>'DATA (20)'!H41</f>
        <v>Tertinggal</v>
      </c>
      <c r="G50" s="74">
        <f>'DATA (20)'!I41</f>
        <v>3</v>
      </c>
      <c r="H50" s="112">
        <f>'DATA (21)'!L41</f>
        <v>511</v>
      </c>
      <c r="I50" s="108">
        <f t="shared" si="6"/>
        <v>1.0380904012188929E-2</v>
      </c>
      <c r="J50" s="108">
        <f t="shared" si="12"/>
        <v>1.0380904012188929E-3</v>
      </c>
      <c r="K50" s="112">
        <f>'DATA (21)'!M41</f>
        <v>55</v>
      </c>
      <c r="L50" s="108">
        <f t="shared" si="8"/>
        <v>7.3245438806765215E-3</v>
      </c>
      <c r="M50" s="108">
        <f t="shared" si="13"/>
        <v>3.6622719403382607E-3</v>
      </c>
      <c r="N50" s="93">
        <f>'DATA (21)'!N41</f>
        <v>66.039156016630301</v>
      </c>
      <c r="O50" s="108">
        <f t="shared" si="1"/>
        <v>3.9091743832740583E-2</v>
      </c>
      <c r="P50" s="108">
        <f t="shared" si="14"/>
        <v>5.8637615749110869E-3</v>
      </c>
      <c r="Q50" s="93">
        <f>'DATA (21)'!O41</f>
        <v>31.5552847742991</v>
      </c>
      <c r="R50" s="108">
        <f t="shared" si="3"/>
        <v>1.0527439057069142E-2</v>
      </c>
      <c r="S50" s="108">
        <f t="shared" si="15"/>
        <v>2.6318597642672856E-3</v>
      </c>
      <c r="T50" s="106">
        <f t="shared" si="9"/>
        <v>1.3195983680735525E-2</v>
      </c>
      <c r="U50" s="230">
        <f t="shared" si="10"/>
        <v>55558000</v>
      </c>
      <c r="V50" s="94">
        <f t="shared" si="11"/>
        <v>541351000</v>
      </c>
      <c r="W50" s="110"/>
      <c r="X50" s="110"/>
    </row>
    <row r="51" spans="2:24" s="73" customFormat="1" x14ac:dyDescent="0.25">
      <c r="B51" s="91">
        <v>41</v>
      </c>
      <c r="C51" s="74" t="str">
        <f>'DATA (20)'!F42</f>
        <v>Kulisusu Barat</v>
      </c>
      <c r="D51" s="74" t="str">
        <f>'DATA (20)'!G42</f>
        <v>Karya Bhakti</v>
      </c>
      <c r="E51" s="75">
        <f t="shared" si="5"/>
        <v>485793000</v>
      </c>
      <c r="F51" s="74" t="str">
        <f>'DATA (20)'!H42</f>
        <v>Berkembang</v>
      </c>
      <c r="G51" s="74">
        <f>'DATA (20)'!I42</f>
        <v>2</v>
      </c>
      <c r="H51" s="112">
        <f>'DATA (21)'!L42</f>
        <v>524</v>
      </c>
      <c r="I51" s="92">
        <f t="shared" si="6"/>
        <v>1.0644997460639918E-2</v>
      </c>
      <c r="J51" s="92">
        <f t="shared" si="12"/>
        <v>1.0644997460639918E-3</v>
      </c>
      <c r="K51" s="112">
        <f>'DATA (21)'!M42</f>
        <v>30</v>
      </c>
      <c r="L51" s="92">
        <f t="shared" si="8"/>
        <v>3.9952057530962841E-3</v>
      </c>
      <c r="M51" s="92">
        <f t="shared" si="13"/>
        <v>1.997602876548142E-3</v>
      </c>
      <c r="N51" s="93">
        <f>'DATA (21)'!N42</f>
        <v>8.7655765290565455</v>
      </c>
      <c r="O51" s="92">
        <f t="shared" si="1"/>
        <v>5.1887651643196513E-3</v>
      </c>
      <c r="P51" s="92">
        <f t="shared" si="14"/>
        <v>7.7831477464794768E-4</v>
      </c>
      <c r="Q51" s="93">
        <f>'DATA (21)'!O42</f>
        <v>49.284227876095002</v>
      </c>
      <c r="R51" s="92">
        <f t="shared" si="3"/>
        <v>1.6442149362660047E-2</v>
      </c>
      <c r="S51" s="92">
        <f t="shared" si="15"/>
        <v>4.1105373406650119E-3</v>
      </c>
      <c r="T51" s="91">
        <f t="shared" si="9"/>
        <v>7.950954737925094E-3</v>
      </c>
      <c r="U51" s="230">
        <f t="shared" si="10"/>
        <v>33475000</v>
      </c>
      <c r="V51" s="94">
        <f t="shared" si="11"/>
        <v>519268000</v>
      </c>
      <c r="W51" s="95"/>
      <c r="X51" s="95"/>
    </row>
    <row r="52" spans="2:24" s="111" customFormat="1" x14ac:dyDescent="0.25">
      <c r="B52" s="106">
        <v>42</v>
      </c>
      <c r="C52" s="74" t="str">
        <f>'DATA (20)'!F43</f>
        <v>Kulisusu Barat</v>
      </c>
      <c r="D52" s="74" t="str">
        <f>'DATA (20)'!G43</f>
        <v>Marga Karya</v>
      </c>
      <c r="E52" s="75">
        <f t="shared" si="5"/>
        <v>485793000</v>
      </c>
      <c r="F52" s="74" t="str">
        <f>'DATA (20)'!H43</f>
        <v>Berkembang</v>
      </c>
      <c r="G52" s="74">
        <f>'DATA (20)'!I43</f>
        <v>2</v>
      </c>
      <c r="H52" s="112">
        <f>'DATA (21)'!L43</f>
        <v>463</v>
      </c>
      <c r="I52" s="108">
        <f t="shared" si="6"/>
        <v>9.4057897409852709E-3</v>
      </c>
      <c r="J52" s="108">
        <f t="shared" si="12"/>
        <v>9.4057897409852717E-4</v>
      </c>
      <c r="K52" s="112">
        <f>'DATA (21)'!M43</f>
        <v>32</v>
      </c>
      <c r="L52" s="108">
        <f t="shared" si="8"/>
        <v>4.2615528033027031E-3</v>
      </c>
      <c r="M52" s="108">
        <f t="shared" si="13"/>
        <v>2.1307764016513515E-3</v>
      </c>
      <c r="N52" s="93">
        <f>'DATA (21)'!N43</f>
        <v>13.298423040501037</v>
      </c>
      <c r="O52" s="108">
        <f t="shared" si="1"/>
        <v>7.8719744199603082E-3</v>
      </c>
      <c r="P52" s="108">
        <f t="shared" si="14"/>
        <v>1.1807961629940462E-3</v>
      </c>
      <c r="Q52" s="93">
        <f>'DATA (21)'!O43</f>
        <v>27.526946446650701</v>
      </c>
      <c r="R52" s="108">
        <f t="shared" si="3"/>
        <v>9.1835092985865143E-3</v>
      </c>
      <c r="S52" s="108">
        <f t="shared" si="15"/>
        <v>2.2958773246466286E-3</v>
      </c>
      <c r="T52" s="106">
        <f t="shared" si="9"/>
        <v>6.5480288633905544E-3</v>
      </c>
      <c r="U52" s="230">
        <f t="shared" si="10"/>
        <v>27569000</v>
      </c>
      <c r="V52" s="94">
        <f t="shared" si="11"/>
        <v>513362000</v>
      </c>
      <c r="W52" s="110"/>
      <c r="X52" s="110"/>
    </row>
    <row r="53" spans="2:24" s="73" customFormat="1" x14ac:dyDescent="0.25">
      <c r="B53" s="91">
        <v>43</v>
      </c>
      <c r="C53" s="74" t="str">
        <f>'DATA (20)'!F44</f>
        <v>Kulisusu Barat</v>
      </c>
      <c r="D53" s="74" t="str">
        <f>'DATA (20)'!G44</f>
        <v>Kasulatombi</v>
      </c>
      <c r="E53" s="75">
        <f t="shared" si="5"/>
        <v>485793000</v>
      </c>
      <c r="F53" s="74" t="str">
        <f>'DATA (20)'!H44</f>
        <v>Berkembang</v>
      </c>
      <c r="G53" s="74">
        <f>'DATA (20)'!I44</f>
        <v>6</v>
      </c>
      <c r="H53" s="112">
        <f>'DATA (21)'!L44</f>
        <v>642</v>
      </c>
      <c r="I53" s="92">
        <f t="shared" si="6"/>
        <v>1.3042153377348908E-2</v>
      </c>
      <c r="J53" s="92">
        <f t="shared" si="12"/>
        <v>1.3042153377348909E-3</v>
      </c>
      <c r="K53" s="112">
        <f>'DATA (21)'!M44</f>
        <v>147</v>
      </c>
      <c r="L53" s="92">
        <f t="shared" si="8"/>
        <v>1.9576508190171794E-2</v>
      </c>
      <c r="M53" s="92">
        <f t="shared" si="13"/>
        <v>9.7882540950858972E-3</v>
      </c>
      <c r="N53" s="93">
        <f>'DATA (21)'!N44</f>
        <v>1.8078880904581334</v>
      </c>
      <c r="O53" s="92">
        <f t="shared" si="1"/>
        <v>1.0701756711223647E-3</v>
      </c>
      <c r="P53" s="92">
        <f t="shared" si="14"/>
        <v>1.6052635066835471E-4</v>
      </c>
      <c r="Q53" s="93">
        <f>'DATA (21)'!O44</f>
        <v>33.958733439127201</v>
      </c>
      <c r="R53" s="92">
        <f t="shared" si="3"/>
        <v>1.1329274931051807E-2</v>
      </c>
      <c r="S53" s="92">
        <f t="shared" si="15"/>
        <v>2.8323187327629518E-3</v>
      </c>
      <c r="T53" s="91">
        <f t="shared" si="9"/>
        <v>1.4085314516252095E-2</v>
      </c>
      <c r="U53" s="230">
        <f t="shared" si="10"/>
        <v>59303000</v>
      </c>
      <c r="V53" s="94">
        <f t="shared" si="11"/>
        <v>545096000</v>
      </c>
      <c r="W53" s="95"/>
      <c r="X53" s="95"/>
    </row>
    <row r="54" spans="2:24" s="111" customFormat="1" x14ac:dyDescent="0.25">
      <c r="B54" s="106">
        <v>44</v>
      </c>
      <c r="C54" s="74" t="str">
        <f>'DATA (20)'!F45</f>
        <v>Kulisusu Barat</v>
      </c>
      <c r="D54" s="74" t="str">
        <f>'DATA (20)'!G45</f>
        <v>Dampala Jaya</v>
      </c>
      <c r="E54" s="75">
        <f t="shared" si="5"/>
        <v>485793000</v>
      </c>
      <c r="F54" s="74" t="str">
        <f>'DATA (20)'!H45</f>
        <v>Berkembang</v>
      </c>
      <c r="G54" s="74">
        <f>'DATA (20)'!I45</f>
        <v>3</v>
      </c>
      <c r="H54" s="112">
        <f>'DATA (21)'!L45</f>
        <v>582</v>
      </c>
      <c r="I54" s="108">
        <f t="shared" si="6"/>
        <v>1.1823260538344336E-2</v>
      </c>
      <c r="J54" s="108">
        <f t="shared" si="12"/>
        <v>1.1823260538344337E-3</v>
      </c>
      <c r="K54" s="112">
        <f>'DATA (21)'!M45</f>
        <v>50</v>
      </c>
      <c r="L54" s="108">
        <f t="shared" si="8"/>
        <v>6.658676255160474E-3</v>
      </c>
      <c r="M54" s="108">
        <f t="shared" si="13"/>
        <v>3.329338127580237E-3</v>
      </c>
      <c r="N54" s="93">
        <f>'DATA (21)'!N45</f>
        <v>35.724846425822214</v>
      </c>
      <c r="O54" s="108">
        <f t="shared" si="1"/>
        <v>2.1147250043452324E-2</v>
      </c>
      <c r="P54" s="108">
        <f t="shared" si="14"/>
        <v>3.1720875065178486E-3</v>
      </c>
      <c r="Q54" s="93">
        <f>'DATA (21)'!O45</f>
        <v>33.336446052912599</v>
      </c>
      <c r="R54" s="108">
        <f t="shared" si="3"/>
        <v>1.1121668104454802E-2</v>
      </c>
      <c r="S54" s="108">
        <f t="shared" si="15"/>
        <v>2.7804170261137005E-3</v>
      </c>
      <c r="T54" s="106">
        <f t="shared" si="9"/>
        <v>1.0464168714046219E-2</v>
      </c>
      <c r="U54" s="230">
        <f t="shared" si="10"/>
        <v>44057000</v>
      </c>
      <c r="V54" s="94">
        <f t="shared" si="11"/>
        <v>529850000</v>
      </c>
      <c r="W54" s="110"/>
      <c r="X54" s="110"/>
    </row>
    <row r="55" spans="2:24" s="73" customFormat="1" x14ac:dyDescent="0.25">
      <c r="B55" s="91">
        <v>45</v>
      </c>
      <c r="C55" s="74" t="str">
        <f>'DATA (20)'!F46</f>
        <v>Kulisusu Barat</v>
      </c>
      <c r="D55" s="74" t="str">
        <f>'DATA (20)'!G46</f>
        <v>Rahmat Baru</v>
      </c>
      <c r="E55" s="75">
        <f t="shared" si="5"/>
        <v>485793000</v>
      </c>
      <c r="F55" s="74" t="str">
        <f>'DATA (20)'!H46</f>
        <v>Tertinggal</v>
      </c>
      <c r="G55" s="74">
        <f>'DATA (20)'!I46</f>
        <v>4</v>
      </c>
      <c r="H55" s="112">
        <f>'DATA (21)'!L46</f>
        <v>286</v>
      </c>
      <c r="I55" s="92">
        <f t="shared" si="6"/>
        <v>5.810055865921788E-3</v>
      </c>
      <c r="J55" s="92">
        <f t="shared" si="12"/>
        <v>5.810055865921788E-4</v>
      </c>
      <c r="K55" s="112">
        <f>'DATA (21)'!M46</f>
        <v>73</v>
      </c>
      <c r="L55" s="92">
        <f t="shared" si="8"/>
        <v>9.7216673325342916E-3</v>
      </c>
      <c r="M55" s="92">
        <f t="shared" si="13"/>
        <v>4.8608336662671458E-3</v>
      </c>
      <c r="N55" s="93">
        <f>'DATA (21)'!N46</f>
        <v>5.6675856804044651</v>
      </c>
      <c r="O55" s="92">
        <f t="shared" si="1"/>
        <v>3.3549157943915399E-3</v>
      </c>
      <c r="P55" s="92">
        <f t="shared" si="14"/>
        <v>5.0323736915873095E-4</v>
      </c>
      <c r="Q55" s="93">
        <f>'DATA (21)'!O46</f>
        <v>34.583425716715603</v>
      </c>
      <c r="R55" s="92">
        <f t="shared" si="3"/>
        <v>1.1537684074837762E-2</v>
      </c>
      <c r="S55" s="92">
        <f t="shared" si="15"/>
        <v>2.8844210187094405E-3</v>
      </c>
      <c r="T55" s="91">
        <f t="shared" si="9"/>
        <v>8.8294976407274958E-3</v>
      </c>
      <c r="U55" s="230">
        <f t="shared" si="10"/>
        <v>37174000</v>
      </c>
      <c r="V55" s="94">
        <f t="shared" si="11"/>
        <v>522967000</v>
      </c>
      <c r="W55" s="95"/>
      <c r="X55" s="95"/>
    </row>
    <row r="56" spans="2:24" s="111" customFormat="1" x14ac:dyDescent="0.25">
      <c r="B56" s="106">
        <v>46</v>
      </c>
      <c r="C56" s="74" t="str">
        <f>'DATA (20)'!F47</f>
        <v>Kulisusu Barat</v>
      </c>
      <c r="D56" s="74" t="str">
        <f>'DATA (20)'!G47</f>
        <v>Soloy Agung</v>
      </c>
      <c r="E56" s="75">
        <f t="shared" si="5"/>
        <v>485793000</v>
      </c>
      <c r="F56" s="74" t="str">
        <f>'DATA (20)'!H47</f>
        <v>Tertinggal</v>
      </c>
      <c r="G56" s="74">
        <f>'DATA (20)'!I47</f>
        <v>6</v>
      </c>
      <c r="H56" s="112">
        <f>'DATA (21)'!L47</f>
        <v>578</v>
      </c>
      <c r="I56" s="108">
        <f t="shared" si="6"/>
        <v>1.1742001015744033E-2</v>
      </c>
      <c r="J56" s="108">
        <f t="shared" si="12"/>
        <v>1.1742001015744034E-3</v>
      </c>
      <c r="K56" s="112">
        <f>'DATA (21)'!M47</f>
        <v>156</v>
      </c>
      <c r="L56" s="108">
        <f t="shared" si="8"/>
        <v>2.0775069916100678E-2</v>
      </c>
      <c r="M56" s="108">
        <f t="shared" si="13"/>
        <v>1.0387534958050339E-2</v>
      </c>
      <c r="N56" s="93">
        <f>'DATA (21)'!N47</f>
        <v>10.405687309222598</v>
      </c>
      <c r="O56" s="108">
        <f t="shared" si="1"/>
        <v>6.1596253985028672E-3</v>
      </c>
      <c r="P56" s="108">
        <f t="shared" si="14"/>
        <v>9.2394380977543007E-4</v>
      </c>
      <c r="Q56" s="93">
        <f>'DATA (21)'!O47</f>
        <v>29.517909551477</v>
      </c>
      <c r="R56" s="108">
        <f t="shared" si="3"/>
        <v>9.8477321982005633E-3</v>
      </c>
      <c r="S56" s="108">
        <f t="shared" si="15"/>
        <v>2.4619330495501408E-3</v>
      </c>
      <c r="T56" s="106">
        <f t="shared" si="9"/>
        <v>1.4947611918950315E-2</v>
      </c>
      <c r="U56" s="230">
        <f t="shared" si="10"/>
        <v>62933000</v>
      </c>
      <c r="V56" s="94">
        <f t="shared" si="11"/>
        <v>548726000</v>
      </c>
      <c r="W56" s="110"/>
      <c r="X56" s="110"/>
    </row>
    <row r="57" spans="2:24" s="73" customFormat="1" x14ac:dyDescent="0.25">
      <c r="B57" s="91">
        <v>47</v>
      </c>
      <c r="C57" s="74" t="str">
        <f>'DATA (20)'!F48</f>
        <v>Kulisusu Barat</v>
      </c>
      <c r="D57" s="74" t="str">
        <f>'DATA (20)'!G48</f>
        <v>Bumi Lapero</v>
      </c>
      <c r="E57" s="75">
        <f t="shared" si="5"/>
        <v>485793000</v>
      </c>
      <c r="F57" s="74" t="str">
        <f>'DATA (20)'!H48</f>
        <v>Tertinggal</v>
      </c>
      <c r="G57" s="74">
        <f>'DATA (20)'!I48</f>
        <v>1</v>
      </c>
      <c r="H57" s="112">
        <f>'DATA (21)'!L48</f>
        <v>232</v>
      </c>
      <c r="I57" s="92">
        <f t="shared" si="6"/>
        <v>4.7130523108176742E-3</v>
      </c>
      <c r="J57" s="92">
        <f t="shared" si="12"/>
        <v>4.7130523108176742E-4</v>
      </c>
      <c r="K57" s="112">
        <f>'DATA (21)'!M48</f>
        <v>4</v>
      </c>
      <c r="L57" s="92">
        <f t="shared" si="8"/>
        <v>5.3269410041283788E-4</v>
      </c>
      <c r="M57" s="92">
        <f t="shared" si="13"/>
        <v>2.6634705020641894E-4</v>
      </c>
      <c r="N57" s="93">
        <f>'DATA (21)'!N48</f>
        <v>50.498188412403778</v>
      </c>
      <c r="O57" s="92">
        <f t="shared" si="1"/>
        <v>2.9892299728028617E-2</v>
      </c>
      <c r="P57" s="92">
        <f t="shared" si="14"/>
        <v>4.4838449592042922E-3</v>
      </c>
      <c r="Q57" s="93">
        <f>'DATA (21)'!O48</f>
        <v>43.8498241337916</v>
      </c>
      <c r="R57" s="92">
        <f t="shared" si="3"/>
        <v>1.4629129622296184E-2</v>
      </c>
      <c r="S57" s="92">
        <f t="shared" si="15"/>
        <v>3.6572824055740461E-3</v>
      </c>
      <c r="T57" s="91">
        <f t="shared" si="9"/>
        <v>8.8787796460665248E-3</v>
      </c>
      <c r="U57" s="230">
        <f t="shared" si="10"/>
        <v>37382000</v>
      </c>
      <c r="V57" s="94">
        <f t="shared" si="11"/>
        <v>523175000</v>
      </c>
      <c r="W57" s="95"/>
      <c r="X57" s="95"/>
    </row>
    <row r="58" spans="2:24" s="111" customFormat="1" x14ac:dyDescent="0.25">
      <c r="B58" s="106">
        <v>48</v>
      </c>
      <c r="C58" s="74" t="str">
        <f>'DATA (20)'!F49</f>
        <v>Kulisusu Barat</v>
      </c>
      <c r="D58" s="74" t="str">
        <f>'DATA (20)'!G49</f>
        <v>Karya Mulya</v>
      </c>
      <c r="E58" s="75">
        <f t="shared" si="5"/>
        <v>485793000</v>
      </c>
      <c r="F58" s="74" t="str">
        <f>'DATA (20)'!H49</f>
        <v>Tertinggal</v>
      </c>
      <c r="G58" s="74">
        <f>'DATA (20)'!I49</f>
        <v>4</v>
      </c>
      <c r="H58" s="112">
        <f>'DATA (21)'!L49</f>
        <v>377</v>
      </c>
      <c r="I58" s="108">
        <f t="shared" si="6"/>
        <v>7.6587100050787204E-3</v>
      </c>
      <c r="J58" s="108">
        <f t="shared" si="12"/>
        <v>7.6587100050787206E-4</v>
      </c>
      <c r="K58" s="112">
        <f>'DATA (21)'!M49</f>
        <v>77</v>
      </c>
      <c r="L58" s="108">
        <f t="shared" si="8"/>
        <v>1.025436143294713E-2</v>
      </c>
      <c r="M58" s="108">
        <f t="shared" si="13"/>
        <v>5.1271807164735648E-3</v>
      </c>
      <c r="N58" s="93">
        <f>'DATA (21)'!N49</f>
        <v>19.923742185150854</v>
      </c>
      <c r="O58" s="108">
        <f t="shared" si="1"/>
        <v>1.1793818586890322E-2</v>
      </c>
      <c r="P58" s="108">
        <f t="shared" si="14"/>
        <v>1.7690727880335481E-3</v>
      </c>
      <c r="Q58" s="93">
        <f>'DATA (21)'!O49</f>
        <v>33.273428064389499</v>
      </c>
      <c r="R58" s="108">
        <f t="shared" si="3"/>
        <v>1.1100644113119557E-2</v>
      </c>
      <c r="S58" s="108">
        <f t="shared" si="15"/>
        <v>2.7751610282798892E-3</v>
      </c>
      <c r="T58" s="106">
        <f t="shared" si="9"/>
        <v>1.0437285533294875E-2</v>
      </c>
      <c r="U58" s="230">
        <f t="shared" si="10"/>
        <v>43944000</v>
      </c>
      <c r="V58" s="94">
        <f t="shared" si="11"/>
        <v>529737000</v>
      </c>
      <c r="W58" s="110"/>
      <c r="X58" s="110"/>
    </row>
    <row r="59" spans="2:24" s="73" customFormat="1" x14ac:dyDescent="0.25">
      <c r="B59" s="91">
        <v>49</v>
      </c>
      <c r="C59" s="74" t="str">
        <f>'DATA (20)'!F50</f>
        <v>Kulisusu Barat</v>
      </c>
      <c r="D59" s="74" t="str">
        <f>'DATA (20)'!G50</f>
        <v>Lambale</v>
      </c>
      <c r="E59" s="75">
        <f t="shared" si="5"/>
        <v>485793000</v>
      </c>
      <c r="F59" s="74" t="str">
        <f>'DATA (20)'!H50</f>
        <v>Tertinggal</v>
      </c>
      <c r="G59" s="74">
        <f>'DATA (20)'!I50</f>
        <v>5</v>
      </c>
      <c r="H59" s="112">
        <f>'DATA (21)'!L50</f>
        <v>765</v>
      </c>
      <c r="I59" s="92">
        <f t="shared" si="6"/>
        <v>1.5540883697308279E-2</v>
      </c>
      <c r="J59" s="92">
        <f t="shared" si="12"/>
        <v>1.5540883697308279E-3</v>
      </c>
      <c r="K59" s="112">
        <f>'DATA (21)'!M50</f>
        <v>138</v>
      </c>
      <c r="L59" s="92">
        <f t="shared" si="8"/>
        <v>1.8377946464242907E-2</v>
      </c>
      <c r="M59" s="92">
        <f t="shared" si="13"/>
        <v>9.1889732321214536E-3</v>
      </c>
      <c r="N59" s="93">
        <f>'DATA (21)'!N50</f>
        <v>65.789031384430189</v>
      </c>
      <c r="O59" s="92">
        <f t="shared" si="1"/>
        <v>3.8943683066401245E-2</v>
      </c>
      <c r="P59" s="92">
        <f t="shared" si="14"/>
        <v>5.841552459960187E-3</v>
      </c>
      <c r="Q59" s="93">
        <f>'DATA (21)'!O50</f>
        <v>42.965639309796799</v>
      </c>
      <c r="R59" s="92">
        <f t="shared" si="3"/>
        <v>1.4334148863403718E-2</v>
      </c>
      <c r="S59" s="92">
        <f t="shared" si="15"/>
        <v>3.5835372158509295E-3</v>
      </c>
      <c r="T59" s="91">
        <f t="shared" si="9"/>
        <v>2.0168151277663398E-2</v>
      </c>
      <c r="U59" s="230">
        <f t="shared" si="10"/>
        <v>84913000</v>
      </c>
      <c r="V59" s="94">
        <f t="shared" si="11"/>
        <v>570706000</v>
      </c>
      <c r="W59" s="95"/>
      <c r="X59" s="95"/>
    </row>
    <row r="60" spans="2:24" s="111" customFormat="1" x14ac:dyDescent="0.25">
      <c r="B60" s="106">
        <v>50</v>
      </c>
      <c r="C60" s="74" t="str">
        <f>'DATA (20)'!F51</f>
        <v>Kulisusu Barat</v>
      </c>
      <c r="D60" s="74" t="str">
        <f>'DATA (20)'!G51</f>
        <v>Lapandewa</v>
      </c>
      <c r="E60" s="75">
        <f t="shared" si="5"/>
        <v>485793000</v>
      </c>
      <c r="F60" s="74" t="str">
        <f>'DATA (20)'!H51</f>
        <v>Tertinggal</v>
      </c>
      <c r="G60" s="74">
        <f>'DATA (20)'!I51</f>
        <v>6</v>
      </c>
      <c r="H60" s="112">
        <f>'DATA (21)'!L51</f>
        <v>643</v>
      </c>
      <c r="I60" s="108">
        <f t="shared" si="6"/>
        <v>1.3062468257998984E-2</v>
      </c>
      <c r="J60" s="108">
        <f t="shared" si="12"/>
        <v>1.3062468257998986E-3</v>
      </c>
      <c r="K60" s="112">
        <f>'DATA (21)'!M51</f>
        <v>155</v>
      </c>
      <c r="L60" s="108">
        <f t="shared" si="8"/>
        <v>2.064189639099747E-2</v>
      </c>
      <c r="M60" s="108">
        <f t="shared" si="13"/>
        <v>1.0320948195498735E-2</v>
      </c>
      <c r="N60" s="93">
        <f>'DATA (21)'!N51</f>
        <v>36.157761809162665</v>
      </c>
      <c r="O60" s="108">
        <f t="shared" si="1"/>
        <v>2.1403513422447291E-2</v>
      </c>
      <c r="P60" s="108">
        <f t="shared" si="14"/>
        <v>3.2105270133670938E-3</v>
      </c>
      <c r="Q60" s="93">
        <f>'DATA (21)'!O51</f>
        <v>49.9689159756756</v>
      </c>
      <c r="R60" s="108">
        <f t="shared" si="3"/>
        <v>1.6670574245940012E-2</v>
      </c>
      <c r="S60" s="108">
        <f t="shared" si="15"/>
        <v>4.167643561485003E-3</v>
      </c>
      <c r="T60" s="106">
        <f t="shared" si="9"/>
        <v>1.9005365596150729E-2</v>
      </c>
      <c r="U60" s="230">
        <f t="shared" si="10"/>
        <v>80018000</v>
      </c>
      <c r="V60" s="94">
        <f t="shared" si="11"/>
        <v>565811000</v>
      </c>
      <c r="W60" s="110"/>
      <c r="X60" s="110"/>
    </row>
    <row r="61" spans="2:24" s="73" customFormat="1" x14ac:dyDescent="0.25">
      <c r="B61" s="91">
        <v>51</v>
      </c>
      <c r="C61" s="74" t="str">
        <f>'DATA (20)'!F52</f>
        <v>Kulisusu Barat</v>
      </c>
      <c r="D61" s="74" t="str">
        <f>'DATA (20)'!G52</f>
        <v>Lauki</v>
      </c>
      <c r="E61" s="75">
        <f t="shared" si="5"/>
        <v>485793000</v>
      </c>
      <c r="F61" s="74" t="str">
        <f>'DATA (20)'!H52</f>
        <v>Tertinggal</v>
      </c>
      <c r="G61" s="74">
        <f>'DATA (20)'!I52</f>
        <v>4</v>
      </c>
      <c r="H61" s="112">
        <f>'DATA (21)'!L52</f>
        <v>303</v>
      </c>
      <c r="I61" s="92">
        <f t="shared" si="6"/>
        <v>6.1554088369730831E-3</v>
      </c>
      <c r="J61" s="92">
        <f t="shared" si="12"/>
        <v>6.155408836973084E-4</v>
      </c>
      <c r="K61" s="112">
        <f>'DATA (21)'!M52</f>
        <v>63</v>
      </c>
      <c r="L61" s="92">
        <f t="shared" si="8"/>
        <v>8.3899320815021966E-3</v>
      </c>
      <c r="M61" s="92">
        <f t="shared" si="13"/>
        <v>4.1949660407510983E-3</v>
      </c>
      <c r="N61" s="93">
        <f>'DATA (21)'!N52</f>
        <v>7.5037389660028735</v>
      </c>
      <c r="O61" s="92">
        <f t="shared" si="1"/>
        <v>4.4418229901797834E-3</v>
      </c>
      <c r="P61" s="92">
        <f t="shared" si="14"/>
        <v>6.6627344852696752E-4</v>
      </c>
      <c r="Q61" s="93">
        <f>'DATA (21)'!O52</f>
        <v>39.923287223896097</v>
      </c>
      <c r="R61" s="92">
        <f t="shared" si="3"/>
        <v>1.3319162739730611E-2</v>
      </c>
      <c r="S61" s="92">
        <f t="shared" si="15"/>
        <v>3.3297906849326527E-3</v>
      </c>
      <c r="T61" s="91">
        <f t="shared" si="9"/>
        <v>8.8065710579080265E-3</v>
      </c>
      <c r="U61" s="230">
        <f t="shared" si="10"/>
        <v>37078000</v>
      </c>
      <c r="V61" s="94">
        <f t="shared" si="11"/>
        <v>522871000</v>
      </c>
      <c r="W61" s="95"/>
      <c r="X61" s="95"/>
    </row>
    <row r="62" spans="2:24" s="111" customFormat="1" x14ac:dyDescent="0.25">
      <c r="B62" s="106">
        <v>52</v>
      </c>
      <c r="C62" s="74" t="str">
        <f>'DATA (20)'!F53</f>
        <v>Kulisusu Barat</v>
      </c>
      <c r="D62" s="74" t="str">
        <f>'DATA (20)'!G53</f>
        <v>Mekar Jaya</v>
      </c>
      <c r="E62" s="75">
        <f t="shared" si="5"/>
        <v>485793000</v>
      </c>
      <c r="F62" s="74" t="str">
        <f>'DATA (20)'!H53</f>
        <v>Berkembang</v>
      </c>
      <c r="G62" s="74">
        <f>'DATA (20)'!I53</f>
        <v>2</v>
      </c>
      <c r="H62" s="112">
        <f>'DATA (21)'!L53</f>
        <v>381</v>
      </c>
      <c r="I62" s="108">
        <f t="shared" si="6"/>
        <v>7.7399695276790248E-3</v>
      </c>
      <c r="J62" s="108">
        <f t="shared" si="12"/>
        <v>7.7399695276790254E-4</v>
      </c>
      <c r="K62" s="112">
        <f>'DATA (21)'!M53</f>
        <v>26</v>
      </c>
      <c r="L62" s="108">
        <f t="shared" si="8"/>
        <v>3.4625116526834465E-3</v>
      </c>
      <c r="M62" s="108">
        <f t="shared" si="13"/>
        <v>1.7312558263417232E-3</v>
      </c>
      <c r="N62" s="93">
        <f>'DATA (21)'!N53</f>
        <v>5.0817704730899305</v>
      </c>
      <c r="O62" s="108">
        <f t="shared" si="1"/>
        <v>3.0081436761667598E-3</v>
      </c>
      <c r="P62" s="108">
        <f t="shared" si="14"/>
        <v>4.5122155142501396E-4</v>
      </c>
      <c r="Q62" s="93">
        <f>'DATA (21)'!O53</f>
        <v>49.0569911760591</v>
      </c>
      <c r="R62" s="108">
        <f t="shared" si="3"/>
        <v>1.6366338907192194E-2</v>
      </c>
      <c r="S62" s="108">
        <f t="shared" si="15"/>
        <v>4.0915847267980485E-3</v>
      </c>
      <c r="T62" s="106">
        <f t="shared" si="9"/>
        <v>7.0480590573326878E-3</v>
      </c>
      <c r="U62" s="230">
        <f t="shared" si="10"/>
        <v>29674000</v>
      </c>
      <c r="V62" s="94">
        <f t="shared" si="11"/>
        <v>515467000</v>
      </c>
      <c r="W62" s="110"/>
      <c r="X62" s="110"/>
    </row>
    <row r="63" spans="2:24" s="73" customFormat="1" x14ac:dyDescent="0.25">
      <c r="B63" s="91">
        <v>53</v>
      </c>
      <c r="C63" s="74" t="str">
        <f>'DATA (20)'!F54</f>
        <v>Kulisusu Barat</v>
      </c>
      <c r="D63" s="74" t="str">
        <f>'DATA (20)'!G54</f>
        <v>Labulanda</v>
      </c>
      <c r="E63" s="75">
        <f t="shared" si="5"/>
        <v>485793000</v>
      </c>
      <c r="F63" s="74" t="str">
        <f>'DATA (20)'!H54</f>
        <v>Tertinggal</v>
      </c>
      <c r="G63" s="74">
        <f>'DATA (20)'!I54</f>
        <v>5</v>
      </c>
      <c r="H63" s="112">
        <f>'DATA (21)'!L54</f>
        <v>611</v>
      </c>
      <c r="I63" s="92">
        <f t="shared" si="6"/>
        <v>1.2412392077196547E-2</v>
      </c>
      <c r="J63" s="92">
        <f t="shared" si="12"/>
        <v>1.2412392077196547E-3</v>
      </c>
      <c r="K63" s="112">
        <f>'DATA (21)'!M54</f>
        <v>137</v>
      </c>
      <c r="L63" s="92">
        <f t="shared" si="8"/>
        <v>1.8244772939139699E-2</v>
      </c>
      <c r="M63" s="92">
        <f t="shared" si="13"/>
        <v>9.1223864695698497E-3</v>
      </c>
      <c r="N63" s="93">
        <f>'DATA (21)'!N54</f>
        <v>9.6420698157767095</v>
      </c>
      <c r="O63" s="92">
        <f t="shared" si="1"/>
        <v>5.7076035793192778E-3</v>
      </c>
      <c r="P63" s="92">
        <f t="shared" si="14"/>
        <v>8.5614053689789162E-4</v>
      </c>
      <c r="Q63" s="93">
        <f>'DATA (21)'!O54</f>
        <v>41.078394511617297</v>
      </c>
      <c r="R63" s="92">
        <f t="shared" si="3"/>
        <v>1.3704528350050364E-2</v>
      </c>
      <c r="S63" s="92">
        <f t="shared" si="15"/>
        <v>3.4261320875125911E-3</v>
      </c>
      <c r="T63" s="91">
        <f t="shared" si="9"/>
        <v>1.4645898301699987E-2</v>
      </c>
      <c r="U63" s="230">
        <f t="shared" si="10"/>
        <v>61663000</v>
      </c>
      <c r="V63" s="94">
        <f t="shared" si="11"/>
        <v>547456000</v>
      </c>
      <c r="W63" s="95"/>
      <c r="X63" s="95"/>
    </row>
    <row r="64" spans="2:24" s="111" customFormat="1" x14ac:dyDescent="0.25">
      <c r="B64" s="106">
        <v>54</v>
      </c>
      <c r="C64" s="74" t="str">
        <f>'DATA (20)'!F55</f>
        <v>Kulisusu Utara</v>
      </c>
      <c r="D64" s="74" t="str">
        <f>'DATA (20)'!G55</f>
        <v>Kurolabu</v>
      </c>
      <c r="E64" s="75">
        <f t="shared" si="5"/>
        <v>485793000</v>
      </c>
      <c r="F64" s="74" t="str">
        <f>'DATA (20)'!H55</f>
        <v>Tertinggal</v>
      </c>
      <c r="G64" s="74">
        <f>'DATA (20)'!I55</f>
        <v>8</v>
      </c>
      <c r="H64" s="112">
        <f>'DATA (21)'!L55</f>
        <v>706</v>
      </c>
      <c r="I64" s="108">
        <f t="shared" si="6"/>
        <v>1.4342305738953783E-2</v>
      </c>
      <c r="J64" s="108">
        <f t="shared" si="12"/>
        <v>1.4342305738953784E-3</v>
      </c>
      <c r="K64" s="112">
        <f>'DATA (21)'!M55</f>
        <v>334</v>
      </c>
      <c r="L64" s="108">
        <f t="shared" si="8"/>
        <v>4.4479957384471969E-2</v>
      </c>
      <c r="M64" s="108">
        <f t="shared" si="13"/>
        <v>2.2239978692235984E-2</v>
      </c>
      <c r="N64" s="93">
        <f>'DATA (21)'!N55</f>
        <v>3.4142910098921444</v>
      </c>
      <c r="O64" s="108">
        <f t="shared" si="1"/>
        <v>2.0210826058334489E-3</v>
      </c>
      <c r="P64" s="108">
        <f t="shared" si="14"/>
        <v>3.0316239087501735E-4</v>
      </c>
      <c r="Q64" s="93">
        <f>'DATA (21)'!O55</f>
        <v>54.187272619733903</v>
      </c>
      <c r="R64" s="108">
        <f t="shared" si="3"/>
        <v>1.8077897704084682E-2</v>
      </c>
      <c r="S64" s="108">
        <f t="shared" si="15"/>
        <v>4.5194744260211705E-3</v>
      </c>
      <c r="T64" s="106">
        <f t="shared" si="9"/>
        <v>2.8496846083027549E-2</v>
      </c>
      <c r="U64" s="230">
        <f t="shared" si="10"/>
        <v>119980000</v>
      </c>
      <c r="V64" s="94">
        <f t="shared" si="11"/>
        <v>605773000</v>
      </c>
      <c r="W64" s="110"/>
      <c r="X64" s="110"/>
    </row>
    <row r="65" spans="2:24" s="73" customFormat="1" ht="30" x14ac:dyDescent="0.25">
      <c r="B65" s="91">
        <v>55</v>
      </c>
      <c r="C65" s="74" t="str">
        <f>'DATA (20)'!F56</f>
        <v>Kulisusu Utara</v>
      </c>
      <c r="D65" s="74" t="str">
        <f>'DATA (20)'!G56</f>
        <v>Torombia</v>
      </c>
      <c r="E65" s="75">
        <f t="shared" si="5"/>
        <v>485793000</v>
      </c>
      <c r="F65" s="74" t="str">
        <f>'DATA (20)'!H56</f>
        <v>Sangat Tertinggal</v>
      </c>
      <c r="G65" s="74">
        <f>'DATA (20)'!I56</f>
        <v>5</v>
      </c>
      <c r="H65" s="112">
        <f>'DATA (21)'!L56</f>
        <v>602</v>
      </c>
      <c r="I65" s="92">
        <f t="shared" si="6"/>
        <v>1.2229558151345861E-2</v>
      </c>
      <c r="J65" s="92">
        <f t="shared" si="12"/>
        <v>1.2229558151345861E-3</v>
      </c>
      <c r="K65" s="112">
        <f>'DATA (21)'!M56</f>
        <v>121</v>
      </c>
      <c r="L65" s="92">
        <f t="shared" si="8"/>
        <v>1.6113996537488347E-2</v>
      </c>
      <c r="M65" s="92">
        <f t="shared" si="13"/>
        <v>8.0569982687441737E-3</v>
      </c>
      <c r="N65" s="93">
        <f>'DATA (21)'!N56</f>
        <v>36.850642093989833</v>
      </c>
      <c r="O65" s="92">
        <f t="shared" si="1"/>
        <v>2.1813662495133793E-2</v>
      </c>
      <c r="P65" s="92">
        <f t="shared" si="14"/>
        <v>3.2720493742700689E-3</v>
      </c>
      <c r="Q65" s="93">
        <f>'DATA (21)'!O56</f>
        <v>35.723102496562198</v>
      </c>
      <c r="R65" s="92">
        <f t="shared" si="3"/>
        <v>1.1917901776259484E-2</v>
      </c>
      <c r="S65" s="92">
        <f t="shared" si="15"/>
        <v>2.9794754440648709E-3</v>
      </c>
      <c r="T65" s="91">
        <f t="shared" si="9"/>
        <v>1.5531478902213699E-2</v>
      </c>
      <c r="U65" s="230">
        <f t="shared" si="10"/>
        <v>65392000</v>
      </c>
      <c r="V65" s="94">
        <f t="shared" si="11"/>
        <v>551185000</v>
      </c>
      <c r="W65" s="95"/>
      <c r="X65" s="95"/>
    </row>
    <row r="66" spans="2:24" s="111" customFormat="1" x14ac:dyDescent="0.25">
      <c r="B66" s="106">
        <v>56</v>
      </c>
      <c r="C66" s="74" t="str">
        <f>'DATA (20)'!F57</f>
        <v>Kulisusu Utara</v>
      </c>
      <c r="D66" s="74" t="str">
        <f>'DATA (20)'!G57</f>
        <v>Lamoahi</v>
      </c>
      <c r="E66" s="75">
        <f t="shared" si="5"/>
        <v>485793000</v>
      </c>
      <c r="F66" s="74" t="str">
        <f>'DATA (20)'!H57</f>
        <v>Tertinggal</v>
      </c>
      <c r="G66" s="74">
        <f>'DATA (20)'!I57</f>
        <v>4</v>
      </c>
      <c r="H66" s="112">
        <f>'DATA (21)'!L57</f>
        <v>392</v>
      </c>
      <c r="I66" s="108">
        <f t="shared" si="6"/>
        <v>7.9634332148298629E-3</v>
      </c>
      <c r="J66" s="108">
        <f t="shared" si="12"/>
        <v>7.9634332148298631E-4</v>
      </c>
      <c r="K66" s="112">
        <f>'DATA (21)'!M57</f>
        <v>80</v>
      </c>
      <c r="L66" s="108">
        <f t="shared" si="8"/>
        <v>1.0653882008256758E-2</v>
      </c>
      <c r="M66" s="108">
        <f t="shared" si="13"/>
        <v>5.326941004128379E-3</v>
      </c>
      <c r="N66" s="93">
        <f>'DATA (21)'!N57</f>
        <v>51.008271123640185</v>
      </c>
      <c r="O66" s="108">
        <f t="shared" si="1"/>
        <v>3.0194242149523858E-2</v>
      </c>
      <c r="P66" s="108">
        <f t="shared" si="14"/>
        <v>4.5291363224285782E-3</v>
      </c>
      <c r="Q66" s="93">
        <f>'DATA (21)'!O57</f>
        <v>37.508136441325</v>
      </c>
      <c r="R66" s="108">
        <f t="shared" si="3"/>
        <v>1.2513422818224394E-2</v>
      </c>
      <c r="S66" s="108">
        <f t="shared" si="15"/>
        <v>3.1283557045560986E-3</v>
      </c>
      <c r="T66" s="106">
        <f t="shared" si="9"/>
        <v>1.3780776352596042E-2</v>
      </c>
      <c r="U66" s="230">
        <f t="shared" si="10"/>
        <v>58021000</v>
      </c>
      <c r="V66" s="94">
        <f t="shared" si="11"/>
        <v>543814000</v>
      </c>
      <c r="W66" s="110"/>
      <c r="X66" s="110"/>
    </row>
    <row r="67" spans="2:24" s="73" customFormat="1" x14ac:dyDescent="0.25">
      <c r="B67" s="91">
        <v>57</v>
      </c>
      <c r="C67" s="74" t="str">
        <f>'DATA (20)'!F58</f>
        <v>Kulisusu Utara</v>
      </c>
      <c r="D67" s="74" t="str">
        <f>'DATA (20)'!G58</f>
        <v>Lanosangia</v>
      </c>
      <c r="E67" s="75">
        <f t="shared" si="5"/>
        <v>485793000</v>
      </c>
      <c r="F67" s="74" t="str">
        <f>'DATA (20)'!H58</f>
        <v>Tertinggal</v>
      </c>
      <c r="G67" s="74">
        <f>'DATA (20)'!I58</f>
        <v>4</v>
      </c>
      <c r="H67" s="112">
        <f>'DATA (21)'!L58</f>
        <v>798</v>
      </c>
      <c r="I67" s="92">
        <f t="shared" si="6"/>
        <v>1.6211274758760792E-2</v>
      </c>
      <c r="J67" s="92">
        <f t="shared" si="12"/>
        <v>1.6211274758760792E-3</v>
      </c>
      <c r="K67" s="112">
        <f>'DATA (21)'!M58</f>
        <v>88</v>
      </c>
      <c r="L67" s="92">
        <f t="shared" si="8"/>
        <v>1.1719270209082434E-2</v>
      </c>
      <c r="M67" s="92">
        <f t="shared" si="13"/>
        <v>5.859635104541217E-3</v>
      </c>
      <c r="N67" s="93">
        <f>'DATA (21)'!N58</f>
        <v>4.5025819572102144</v>
      </c>
      <c r="O67" s="92">
        <f t="shared" si="1"/>
        <v>2.6652942144332792E-3</v>
      </c>
      <c r="P67" s="92">
        <f t="shared" si="14"/>
        <v>3.9979413216499187E-4</v>
      </c>
      <c r="Q67" s="93">
        <f>'DATA (21)'!O58</f>
        <v>53.4885839309541</v>
      </c>
      <c r="R67" s="92">
        <f t="shared" si="3"/>
        <v>1.7844801959786924E-2</v>
      </c>
      <c r="S67" s="92">
        <f t="shared" si="15"/>
        <v>4.461200489946731E-3</v>
      </c>
      <c r="T67" s="91">
        <f t="shared" si="9"/>
        <v>1.234175720252902E-2</v>
      </c>
      <c r="U67" s="230">
        <f t="shared" si="10"/>
        <v>51962000</v>
      </c>
      <c r="V67" s="94">
        <f t="shared" si="11"/>
        <v>537755000</v>
      </c>
      <c r="W67" s="95"/>
      <c r="X67" s="95"/>
    </row>
    <row r="68" spans="2:24" s="111" customFormat="1" x14ac:dyDescent="0.25">
      <c r="B68" s="106">
        <v>58</v>
      </c>
      <c r="C68" s="74" t="str">
        <f>'DATA (20)'!F59</f>
        <v>Kulisusu Utara</v>
      </c>
      <c r="D68" s="74" t="str">
        <f>'DATA (20)'!G59</f>
        <v>Pebaoa</v>
      </c>
      <c r="E68" s="75">
        <f t="shared" si="5"/>
        <v>485793000</v>
      </c>
      <c r="F68" s="74" t="str">
        <f>'DATA (20)'!H59</f>
        <v>Tertinggal</v>
      </c>
      <c r="G68" s="74">
        <f>'DATA (20)'!I59</f>
        <v>6</v>
      </c>
      <c r="H68" s="112">
        <f>'DATA (21)'!L59</f>
        <v>812</v>
      </c>
      <c r="I68" s="108">
        <f t="shared" si="6"/>
        <v>1.6495683087861857E-2</v>
      </c>
      <c r="J68" s="108">
        <f t="shared" si="12"/>
        <v>1.6495683087861858E-3</v>
      </c>
      <c r="K68" s="112">
        <f>'DATA (21)'!M59</f>
        <v>173</v>
      </c>
      <c r="L68" s="108">
        <f t="shared" si="8"/>
        <v>2.3039019842855241E-2</v>
      </c>
      <c r="M68" s="108">
        <f t="shared" si="13"/>
        <v>1.1519509921427621E-2</v>
      </c>
      <c r="N68" s="93">
        <f>'DATA (21)'!N59</f>
        <v>78.552737530405892</v>
      </c>
      <c r="O68" s="108">
        <f t="shared" si="1"/>
        <v>4.6499132910266743E-2</v>
      </c>
      <c r="P68" s="108">
        <f t="shared" si="14"/>
        <v>6.9748699365400112E-3</v>
      </c>
      <c r="Q68" s="93">
        <f>'DATA (21)'!O59</f>
        <v>33.534841317416699</v>
      </c>
      <c r="R68" s="108">
        <f t="shared" si="3"/>
        <v>1.1187856512235521E-2</v>
      </c>
      <c r="S68" s="108">
        <f t="shared" si="15"/>
        <v>2.7969641280588802E-3</v>
      </c>
      <c r="T68" s="106">
        <f t="shared" si="9"/>
        <v>2.2940912294812696E-2</v>
      </c>
      <c r="U68" s="230">
        <f t="shared" si="10"/>
        <v>96587000</v>
      </c>
      <c r="V68" s="94">
        <f t="shared" si="11"/>
        <v>582380000</v>
      </c>
      <c r="W68" s="110"/>
      <c r="X68" s="110"/>
    </row>
    <row r="69" spans="2:24" s="73" customFormat="1" x14ac:dyDescent="0.25">
      <c r="B69" s="91">
        <v>59</v>
      </c>
      <c r="C69" s="74" t="str">
        <f>'DATA (20)'!F60</f>
        <v>Kulisusu Utara</v>
      </c>
      <c r="D69" s="74" t="str">
        <f>'DATA (20)'!G60</f>
        <v>Petetea'a</v>
      </c>
      <c r="E69" s="75">
        <f t="shared" si="5"/>
        <v>485793000</v>
      </c>
      <c r="F69" s="74" t="str">
        <f>'DATA (20)'!H60</f>
        <v>Tertinggal</v>
      </c>
      <c r="G69" s="74">
        <f>'DATA (20)'!I60</f>
        <v>1</v>
      </c>
      <c r="H69" s="112">
        <f>'DATA (21)'!L60</f>
        <v>202</v>
      </c>
      <c r="I69" s="92">
        <f t="shared" si="6"/>
        <v>4.1036058913153884E-3</v>
      </c>
      <c r="J69" s="92">
        <f t="shared" si="12"/>
        <v>4.1036058913153888E-4</v>
      </c>
      <c r="K69" s="112">
        <f>'DATA (21)'!M60</f>
        <v>13</v>
      </c>
      <c r="L69" s="92">
        <f t="shared" si="8"/>
        <v>1.7312558263417232E-3</v>
      </c>
      <c r="M69" s="92">
        <f t="shared" si="13"/>
        <v>8.6562791317086162E-4</v>
      </c>
      <c r="N69" s="93">
        <f>'DATA (21)'!N60</f>
        <v>65.59663666500127</v>
      </c>
      <c r="O69" s="92">
        <f t="shared" si="1"/>
        <v>3.8829795404287673E-2</v>
      </c>
      <c r="P69" s="92">
        <f t="shared" si="14"/>
        <v>5.8244693106431506E-3</v>
      </c>
      <c r="Q69" s="93">
        <f>'DATA (21)'!O60</f>
        <v>40.424946440880497</v>
      </c>
      <c r="R69" s="92">
        <f t="shared" si="3"/>
        <v>1.34865257304941E-2</v>
      </c>
      <c r="S69" s="92">
        <f t="shared" si="15"/>
        <v>3.371631432623525E-3</v>
      </c>
      <c r="T69" s="91">
        <f t="shared" si="9"/>
        <v>1.0472089245569076E-2</v>
      </c>
      <c r="U69" s="230">
        <f t="shared" si="10"/>
        <v>44090000</v>
      </c>
      <c r="V69" s="94">
        <f t="shared" si="11"/>
        <v>529883000</v>
      </c>
      <c r="W69" s="95"/>
      <c r="X69" s="95"/>
    </row>
    <row r="70" spans="2:24" s="111" customFormat="1" x14ac:dyDescent="0.25">
      <c r="B70" s="106">
        <v>60</v>
      </c>
      <c r="C70" s="74" t="str">
        <f>'DATA (20)'!F61</f>
        <v>Kulisusu Utara</v>
      </c>
      <c r="D70" s="74" t="str">
        <f>'DATA (20)'!G61</f>
        <v>Lelamo</v>
      </c>
      <c r="E70" s="75">
        <f t="shared" si="5"/>
        <v>485793000</v>
      </c>
      <c r="F70" s="74" t="str">
        <f>'DATA (20)'!H61</f>
        <v>Berkembang</v>
      </c>
      <c r="G70" s="74">
        <f>'DATA (20)'!I61</f>
        <v>3</v>
      </c>
      <c r="H70" s="112">
        <f>'DATA (21)'!L61</f>
        <v>1125</v>
      </c>
      <c r="I70" s="108">
        <f t="shared" si="6"/>
        <v>2.2854240731335702E-2</v>
      </c>
      <c r="J70" s="108">
        <f t="shared" si="12"/>
        <v>2.2854240731335703E-3</v>
      </c>
      <c r="K70" s="112">
        <f>'DATA (21)'!M61</f>
        <v>44</v>
      </c>
      <c r="L70" s="108">
        <f t="shared" si="8"/>
        <v>5.859635104541217E-3</v>
      </c>
      <c r="M70" s="108">
        <f t="shared" si="13"/>
        <v>2.9298175522706085E-3</v>
      </c>
      <c r="N70" s="93">
        <f>'DATA (21)'!N61</f>
        <v>3.0255982201579683</v>
      </c>
      <c r="O70" s="108">
        <f t="shared" si="1"/>
        <v>1.7909967010091153E-3</v>
      </c>
      <c r="P70" s="108">
        <f t="shared" si="14"/>
        <v>2.6864950515136728E-4</v>
      </c>
      <c r="Q70" s="93">
        <f>'DATA (21)'!O61</f>
        <v>26.9409396121643</v>
      </c>
      <c r="R70" s="108">
        <f t="shared" si="3"/>
        <v>8.9880063493592514E-3</v>
      </c>
      <c r="S70" s="108">
        <f t="shared" si="15"/>
        <v>2.2470015873398128E-3</v>
      </c>
      <c r="T70" s="106">
        <f t="shared" si="9"/>
        <v>7.7308927178953591E-3</v>
      </c>
      <c r="U70" s="230">
        <f t="shared" si="10"/>
        <v>32549000</v>
      </c>
      <c r="V70" s="94">
        <f t="shared" si="11"/>
        <v>518342000</v>
      </c>
      <c r="W70" s="110"/>
      <c r="X70" s="110"/>
    </row>
    <row r="71" spans="2:24" s="73" customFormat="1" x14ac:dyDescent="0.25">
      <c r="B71" s="91">
        <v>61</v>
      </c>
      <c r="C71" s="74" t="str">
        <f>'DATA (20)'!F62</f>
        <v>Kulisusu Utara</v>
      </c>
      <c r="D71" s="74" t="str">
        <f>'DATA (20)'!G62</f>
        <v>Waode Buri</v>
      </c>
      <c r="E71" s="75">
        <f t="shared" si="5"/>
        <v>485793000</v>
      </c>
      <c r="F71" s="74" t="str">
        <f>'DATA (20)'!H62</f>
        <v>Berkembang</v>
      </c>
      <c r="G71" s="74">
        <f>'DATA (20)'!I62</f>
        <v>5</v>
      </c>
      <c r="H71" s="112">
        <f>'DATA (21)'!L62</f>
        <v>1628</v>
      </c>
      <c r="I71" s="92">
        <f t="shared" si="6"/>
        <v>3.3072625698324025E-2</v>
      </c>
      <c r="J71" s="92">
        <f t="shared" si="12"/>
        <v>3.3072625698324027E-3</v>
      </c>
      <c r="K71" s="112">
        <f>'DATA (21)'!M62</f>
        <v>111</v>
      </c>
      <c r="L71" s="92">
        <f t="shared" si="8"/>
        <v>1.4782261286456252E-2</v>
      </c>
      <c r="M71" s="92">
        <f t="shared" si="13"/>
        <v>7.3911306432281262E-3</v>
      </c>
      <c r="N71" s="93">
        <f>'DATA (21)'!N62</f>
        <v>4.1863752908368967</v>
      </c>
      <c r="O71" s="92">
        <f t="shared" si="1"/>
        <v>2.478116322623793E-3</v>
      </c>
      <c r="P71" s="92">
        <f t="shared" si="14"/>
        <v>3.7171744839356894E-4</v>
      </c>
      <c r="Q71" s="93">
        <f>'DATA (21)'!O62</f>
        <v>30.6060921632759</v>
      </c>
      <c r="R71" s="92">
        <f t="shared" si="3"/>
        <v>1.0210770472474217E-2</v>
      </c>
      <c r="S71" s="92">
        <f t="shared" si="15"/>
        <v>2.5526926181185542E-3</v>
      </c>
      <c r="T71" s="91">
        <f t="shared" si="9"/>
        <v>1.3622803279572653E-2</v>
      </c>
      <c r="U71" s="230">
        <f t="shared" si="10"/>
        <v>57355000</v>
      </c>
      <c r="V71" s="94">
        <f t="shared" si="11"/>
        <v>543148000</v>
      </c>
      <c r="W71" s="95"/>
      <c r="X71" s="95"/>
    </row>
    <row r="72" spans="2:24" s="111" customFormat="1" x14ac:dyDescent="0.25">
      <c r="B72" s="106">
        <v>62</v>
      </c>
      <c r="C72" s="74" t="str">
        <f>'DATA (20)'!F63</f>
        <v>Kulisusu Utara</v>
      </c>
      <c r="D72" s="74" t="str">
        <f>'DATA (20)'!G63</f>
        <v>Ulunambo</v>
      </c>
      <c r="E72" s="75">
        <f t="shared" si="5"/>
        <v>485793000</v>
      </c>
      <c r="F72" s="74" t="str">
        <f>'DATA (20)'!H63</f>
        <v>Berkembang</v>
      </c>
      <c r="G72" s="74">
        <f>'DATA (20)'!I63</f>
        <v>3</v>
      </c>
      <c r="H72" s="112">
        <f>'DATA (21)'!L63</f>
        <v>941</v>
      </c>
      <c r="I72" s="108">
        <f t="shared" si="6"/>
        <v>1.9116302691721685E-2</v>
      </c>
      <c r="J72" s="108">
        <f t="shared" si="12"/>
        <v>1.9116302691721686E-3</v>
      </c>
      <c r="K72" s="112">
        <f>'DATA (21)'!M63</f>
        <v>54</v>
      </c>
      <c r="L72" s="108">
        <f t="shared" si="8"/>
        <v>7.191370355573312E-3</v>
      </c>
      <c r="M72" s="108">
        <f t="shared" si="13"/>
        <v>3.595685177786656E-3</v>
      </c>
      <c r="N72" s="93">
        <f>'DATA (21)'!N63</f>
        <v>2.7392204927342201</v>
      </c>
      <c r="O72" s="108">
        <f t="shared" si="1"/>
        <v>1.6214759888269004E-3</v>
      </c>
      <c r="P72" s="108">
        <f t="shared" si="14"/>
        <v>2.4322139832403506E-4</v>
      </c>
      <c r="Q72" s="93">
        <f>'DATA (21)'!O63</f>
        <v>24.325734110864101</v>
      </c>
      <c r="R72" s="108">
        <f t="shared" si="3"/>
        <v>8.1155243947969719E-3</v>
      </c>
      <c r="S72" s="108">
        <f t="shared" si="15"/>
        <v>2.028881098699243E-3</v>
      </c>
      <c r="T72" s="106">
        <f t="shared" si="9"/>
        <v>7.7794179439821028E-3</v>
      </c>
      <c r="U72" s="230">
        <f t="shared" si="10"/>
        <v>32753000</v>
      </c>
      <c r="V72" s="94">
        <f t="shared" si="11"/>
        <v>518546000</v>
      </c>
      <c r="W72" s="110"/>
      <c r="X72" s="110"/>
    </row>
    <row r="73" spans="2:24" s="73" customFormat="1" ht="30" x14ac:dyDescent="0.25">
      <c r="B73" s="91">
        <v>63</v>
      </c>
      <c r="C73" s="74" t="str">
        <f>'DATA (20)'!F64</f>
        <v>Kulisusu Utara</v>
      </c>
      <c r="D73" s="74" t="str">
        <f>'DATA (20)'!G64</f>
        <v>Bira</v>
      </c>
      <c r="E73" s="75">
        <f t="shared" si="5"/>
        <v>485793000</v>
      </c>
      <c r="F73" s="74" t="str">
        <f>'DATA (20)'!H64</f>
        <v>Sangat Tertinggal</v>
      </c>
      <c r="G73" s="74">
        <f>'DATA (20)'!I64</f>
        <v>5</v>
      </c>
      <c r="H73" s="112">
        <f>'DATA (21)'!L64</f>
        <v>432</v>
      </c>
      <c r="I73" s="92">
        <f t="shared" si="6"/>
        <v>8.7760284408329101E-3</v>
      </c>
      <c r="J73" s="92">
        <f t="shared" si="12"/>
        <v>8.7760284408329101E-4</v>
      </c>
      <c r="K73" s="112">
        <f>'DATA (21)'!M64</f>
        <v>97</v>
      </c>
      <c r="L73" s="92">
        <f t="shared" si="8"/>
        <v>1.291783193501132E-2</v>
      </c>
      <c r="M73" s="92">
        <f t="shared" si="13"/>
        <v>6.4589159675056598E-3</v>
      </c>
      <c r="N73" s="93">
        <f>'DATA (21)'!N64</f>
        <v>2.2192891564298938</v>
      </c>
      <c r="O73" s="92">
        <f t="shared" si="1"/>
        <v>1.3137036937917418E-3</v>
      </c>
      <c r="P73" s="92">
        <f t="shared" si="14"/>
        <v>1.9705555406876127E-4</v>
      </c>
      <c r="Q73" s="93">
        <f>'DATA (21)'!O64</f>
        <v>30.643005728531499</v>
      </c>
      <c r="R73" s="92">
        <f t="shared" si="3"/>
        <v>1.0223085535113866E-2</v>
      </c>
      <c r="S73" s="92">
        <f t="shared" si="15"/>
        <v>2.5557713837784666E-3</v>
      </c>
      <c r="T73" s="91">
        <f t="shared" si="9"/>
        <v>1.0089345749436179E-2</v>
      </c>
      <c r="U73" s="230">
        <f t="shared" si="10"/>
        <v>42479000</v>
      </c>
      <c r="V73" s="94">
        <f t="shared" si="11"/>
        <v>528272000</v>
      </c>
      <c r="W73" s="95"/>
      <c r="X73" s="95"/>
    </row>
    <row r="74" spans="2:24" s="111" customFormat="1" x14ac:dyDescent="0.25">
      <c r="B74" s="106">
        <v>64</v>
      </c>
      <c r="C74" s="74" t="str">
        <f>'DATA (20)'!F65</f>
        <v>Kulisusu Utara</v>
      </c>
      <c r="D74" s="74" t="str">
        <f>'DATA (20)'!G65</f>
        <v>E'erinere</v>
      </c>
      <c r="E74" s="75">
        <f t="shared" si="5"/>
        <v>485793000</v>
      </c>
      <c r="F74" s="74" t="str">
        <f>'DATA (20)'!H65</f>
        <v>Berkembang</v>
      </c>
      <c r="G74" s="74">
        <f>'DATA (20)'!I65</f>
        <v>1</v>
      </c>
      <c r="H74" s="112">
        <f>'DATA (21)'!L65</f>
        <v>353</v>
      </c>
      <c r="I74" s="108">
        <f t="shared" si="6"/>
        <v>7.1711528694768916E-3</v>
      </c>
      <c r="J74" s="108">
        <f t="shared" si="12"/>
        <v>7.1711528694768918E-4</v>
      </c>
      <c r="K74" s="112">
        <f>'DATA (21)'!M65</f>
        <v>9</v>
      </c>
      <c r="L74" s="108">
        <f t="shared" si="8"/>
        <v>1.1985617259288853E-3</v>
      </c>
      <c r="M74" s="108">
        <f t="shared" si="13"/>
        <v>5.9928086296444263E-4</v>
      </c>
      <c r="N74" s="93">
        <f>'DATA (21)'!N65</f>
        <v>6.4536034808818217</v>
      </c>
      <c r="O74" s="108">
        <f t="shared" si="1"/>
        <v>3.8201974296761766E-3</v>
      </c>
      <c r="P74" s="108">
        <f t="shared" si="14"/>
        <v>5.7302961445142644E-4</v>
      </c>
      <c r="Q74" s="93">
        <f>'DATA (21)'!O65</f>
        <v>43.9269964966796</v>
      </c>
      <c r="R74" s="108">
        <f t="shared" si="3"/>
        <v>1.465487578028539E-2</v>
      </c>
      <c r="S74" s="108">
        <f t="shared" si="15"/>
        <v>3.6637189450713474E-3</v>
      </c>
      <c r="T74" s="106">
        <f t="shared" si="9"/>
        <v>5.5531447094349061E-3</v>
      </c>
      <c r="U74" s="230">
        <f t="shared" si="10"/>
        <v>23380000</v>
      </c>
      <c r="V74" s="94">
        <f t="shared" si="11"/>
        <v>509173000</v>
      </c>
      <c r="W74" s="110"/>
      <c r="X74" s="110"/>
    </row>
    <row r="75" spans="2:24" s="73" customFormat="1" x14ac:dyDescent="0.25">
      <c r="B75" s="91">
        <v>65</v>
      </c>
      <c r="C75" s="74" t="str">
        <f>'DATA (20)'!F66</f>
        <v>Kulisusu Utara</v>
      </c>
      <c r="D75" s="74" t="str">
        <f>'DATA (20)'!G66</f>
        <v>Labelete</v>
      </c>
      <c r="E75" s="75">
        <f t="shared" si="5"/>
        <v>485793000</v>
      </c>
      <c r="F75" s="74" t="str">
        <f>'DATA (20)'!H66</f>
        <v>Tertinggal</v>
      </c>
      <c r="G75" s="74">
        <f>'DATA (20)'!I66</f>
        <v>1</v>
      </c>
      <c r="H75" s="112">
        <f>'DATA (21)'!L66</f>
        <v>527</v>
      </c>
      <c r="I75" s="92">
        <f t="shared" ref="I75:I88" si="16">H75/$H$90</f>
        <v>1.0705942102590148E-2</v>
      </c>
      <c r="J75" s="92">
        <f t="shared" ref="J75:J88" si="17">I75*$I$93</f>
        <v>1.0705942102590149E-3</v>
      </c>
      <c r="K75" s="112">
        <f>'DATA (21)'!M66</f>
        <v>5</v>
      </c>
      <c r="L75" s="92">
        <f t="shared" ref="L75:L88" si="18">K75/$K$90</f>
        <v>6.6586762551604738E-4</v>
      </c>
      <c r="M75" s="92">
        <f t="shared" ref="M75:M88" si="19">L75*$I$94</f>
        <v>3.3293381275802369E-4</v>
      </c>
      <c r="N75" s="93">
        <f>'DATA (21)'!N66</f>
        <v>4.0248783662651864</v>
      </c>
      <c r="O75" s="92">
        <f t="shared" ref="O75:O88" si="20">N75/$N$90</f>
        <v>2.38251854721396E-3</v>
      </c>
      <c r="P75" s="92">
        <f t="shared" ref="P75:P88" si="21">O75*$I$95</f>
        <v>3.57377782082094E-4</v>
      </c>
      <c r="Q75" s="93">
        <f>'DATA (21)'!O66</f>
        <v>42.460211148700701</v>
      </c>
      <c r="R75" s="92">
        <f t="shared" ref="R75:R88" si="22">Q75/$Q$90</f>
        <v>1.4165528481691954E-2</v>
      </c>
      <c r="S75" s="92">
        <f t="shared" ref="S75:S88" si="23">R75*$I$96</f>
        <v>3.5413821204229885E-3</v>
      </c>
      <c r="T75" s="91">
        <f t="shared" si="9"/>
        <v>5.3022879255221209E-3</v>
      </c>
      <c r="U75" s="230">
        <f>ROUNDDOWN(T75*$F$99,-3)+115600-82000</f>
        <v>22357600</v>
      </c>
      <c r="V75" s="94">
        <f t="shared" si="11"/>
        <v>508150600</v>
      </c>
      <c r="W75" s="95"/>
      <c r="X75" s="95"/>
    </row>
    <row r="76" spans="2:24" s="111" customFormat="1" x14ac:dyDescent="0.25">
      <c r="B76" s="106">
        <v>66</v>
      </c>
      <c r="C76" s="74" t="str">
        <f>'DATA (20)'!F67</f>
        <v>Kulisusu Utara</v>
      </c>
      <c r="D76" s="74" t="str">
        <f>'DATA (20)'!G67</f>
        <v>Wamboule</v>
      </c>
      <c r="E76" s="75">
        <f t="shared" ref="E76:E88" si="24">ROUNDDOWN(($F$93*90%)/78,-3)</f>
        <v>485793000</v>
      </c>
      <c r="F76" s="74" t="str">
        <f>'DATA (20)'!H67</f>
        <v>Berkembang</v>
      </c>
      <c r="G76" s="74">
        <f>'DATA (20)'!I67</f>
        <v>3</v>
      </c>
      <c r="H76" s="112">
        <f>'DATA (21)'!L67</f>
        <v>569</v>
      </c>
      <c r="I76" s="108">
        <f t="shared" si="16"/>
        <v>1.1559167089893347E-2</v>
      </c>
      <c r="J76" s="108">
        <f t="shared" si="17"/>
        <v>1.1559167089893348E-3</v>
      </c>
      <c r="K76" s="112">
        <f>'DATA (21)'!M67</f>
        <v>42</v>
      </c>
      <c r="L76" s="108">
        <f t="shared" si="18"/>
        <v>5.593288054334798E-3</v>
      </c>
      <c r="M76" s="108">
        <f t="shared" si="19"/>
        <v>2.796644027167399E-3</v>
      </c>
      <c r="N76" s="93">
        <f>'DATA (21)'!N67</f>
        <v>4.5417066569859799</v>
      </c>
      <c r="O76" s="108">
        <f t="shared" si="20"/>
        <v>2.6884540007391785E-3</v>
      </c>
      <c r="P76" s="108">
        <f t="shared" si="21"/>
        <v>4.0326810011087676E-4</v>
      </c>
      <c r="Q76" s="93">
        <f>'DATA (21)'!O67</f>
        <v>23.393656865560601</v>
      </c>
      <c r="R76" s="108">
        <f t="shared" si="22"/>
        <v>7.8045658195029415E-3</v>
      </c>
      <c r="S76" s="108">
        <f t="shared" si="23"/>
        <v>1.9511414548757354E-3</v>
      </c>
      <c r="T76" s="106">
        <f t="shared" ref="T76:T88" si="25">J76+M76+P76+S76</f>
        <v>6.3069702911433458E-3</v>
      </c>
      <c r="U76" s="230">
        <f>ROUNDDOWN(T76*$F$99,-3)</f>
        <v>26554000</v>
      </c>
      <c r="V76" s="94">
        <f t="shared" ref="V76:V88" si="26">ROUNDDOWN(E76+U76,0)</f>
        <v>512347000</v>
      </c>
      <c r="W76" s="110"/>
      <c r="X76" s="110"/>
    </row>
    <row r="77" spans="2:24" s="73" customFormat="1" x14ac:dyDescent="0.25">
      <c r="B77" s="91">
        <v>67</v>
      </c>
      <c r="C77" s="74" t="str">
        <f>'DATA (20)'!F68</f>
        <v>Kulisusu Utara</v>
      </c>
      <c r="D77" s="74" t="str">
        <f>'DATA (20)'!G68</f>
        <v>Wowonga Jaya</v>
      </c>
      <c r="E77" s="75">
        <f t="shared" si="24"/>
        <v>485793000</v>
      </c>
      <c r="F77" s="74" t="str">
        <f>'DATA (20)'!H68</f>
        <v>Tertinggal</v>
      </c>
      <c r="G77" s="74">
        <f>'DATA (20)'!I68</f>
        <v>3</v>
      </c>
      <c r="H77" s="112">
        <f>'DATA (21)'!L68</f>
        <v>450</v>
      </c>
      <c r="I77" s="92">
        <f t="shared" si="16"/>
        <v>9.141696292534281E-3</v>
      </c>
      <c r="J77" s="92">
        <f t="shared" si="17"/>
        <v>9.1416962925342817E-4</v>
      </c>
      <c r="K77" s="112">
        <f>'DATA (21)'!M68</f>
        <v>41</v>
      </c>
      <c r="L77" s="92">
        <f t="shared" si="18"/>
        <v>5.4601145292315885E-3</v>
      </c>
      <c r="M77" s="92">
        <f t="shared" si="19"/>
        <v>2.7300572646157943E-3</v>
      </c>
      <c r="N77" s="93">
        <f>'DATA (21)'!N68</f>
        <v>3.6020655657681711</v>
      </c>
      <c r="O77" s="92">
        <f t="shared" si="20"/>
        <v>2.132235371546623E-3</v>
      </c>
      <c r="P77" s="92">
        <f t="shared" si="21"/>
        <v>3.1983530573199346E-4</v>
      </c>
      <c r="Q77" s="93">
        <f>'DATA (21)'!O68</f>
        <v>34.9888676213548</v>
      </c>
      <c r="R77" s="92">
        <f t="shared" si="22"/>
        <v>1.1672947152727889E-2</v>
      </c>
      <c r="S77" s="92">
        <f t="shared" si="23"/>
        <v>2.9182367881819722E-3</v>
      </c>
      <c r="T77" s="91">
        <f t="shared" si="25"/>
        <v>6.8822989877831879E-3</v>
      </c>
      <c r="U77" s="230">
        <f t="shared" ref="U77:U88" si="27">ROUNDDOWN(T77*$F$99,-3)</f>
        <v>28976000</v>
      </c>
      <c r="V77" s="94">
        <f t="shared" si="26"/>
        <v>514769000</v>
      </c>
      <c r="W77" s="95"/>
      <c r="X77" s="95"/>
    </row>
    <row r="78" spans="2:24" s="111" customFormat="1" x14ac:dyDescent="0.25">
      <c r="B78" s="106">
        <v>68</v>
      </c>
      <c r="C78" s="74" t="str">
        <f>'DATA (20)'!F69</f>
        <v>Wakorumba Utara</v>
      </c>
      <c r="D78" s="74" t="str">
        <f>'DATA (20)'!G69</f>
        <v>Lasiwa</v>
      </c>
      <c r="E78" s="75">
        <f t="shared" si="24"/>
        <v>485793000</v>
      </c>
      <c r="F78" s="74" t="str">
        <f>'DATA (20)'!H69</f>
        <v>Berkembang</v>
      </c>
      <c r="G78" s="74">
        <f>'DATA (20)'!I69</f>
        <v>5</v>
      </c>
      <c r="H78" s="112">
        <f>'DATA (21)'!L69</f>
        <v>1199</v>
      </c>
      <c r="I78" s="108">
        <f t="shared" si="16"/>
        <v>2.4357541899441341E-2</v>
      </c>
      <c r="J78" s="108">
        <f t="shared" si="17"/>
        <v>2.4357541899441343E-3</v>
      </c>
      <c r="K78" s="112">
        <f>'DATA (21)'!M69</f>
        <v>129</v>
      </c>
      <c r="L78" s="108">
        <f t="shared" si="18"/>
        <v>1.7179384738314023E-2</v>
      </c>
      <c r="M78" s="108">
        <f t="shared" si="19"/>
        <v>8.5896923691570117E-3</v>
      </c>
      <c r="N78" s="93">
        <f>'DATA (21)'!N69</f>
        <v>4.0690358731108986</v>
      </c>
      <c r="O78" s="108">
        <f t="shared" si="20"/>
        <v>2.4086574934093111E-3</v>
      </c>
      <c r="P78" s="108">
        <f t="shared" si="21"/>
        <v>3.6129862401139667E-4</v>
      </c>
      <c r="Q78" s="93">
        <f>'DATA (21)'!O69</f>
        <v>32.756242589497099</v>
      </c>
      <c r="R78" s="108">
        <f t="shared" si="22"/>
        <v>1.0928101269438247E-2</v>
      </c>
      <c r="S78" s="108">
        <f t="shared" si="23"/>
        <v>2.7320253173595617E-3</v>
      </c>
      <c r="T78" s="106">
        <f t="shared" si="25"/>
        <v>1.4118770500472102E-2</v>
      </c>
      <c r="U78" s="230">
        <f t="shared" si="27"/>
        <v>59444000</v>
      </c>
      <c r="V78" s="94">
        <f t="shared" si="26"/>
        <v>545237000</v>
      </c>
      <c r="W78" s="110"/>
      <c r="X78" s="110"/>
    </row>
    <row r="79" spans="2:24" s="73" customFormat="1" x14ac:dyDescent="0.25">
      <c r="B79" s="91">
        <v>69</v>
      </c>
      <c r="C79" s="74" t="str">
        <f>'DATA (20)'!F70</f>
        <v>Wakorumba Utara</v>
      </c>
      <c r="D79" s="74" t="str">
        <f>'DATA (20)'!G70</f>
        <v>Laeya</v>
      </c>
      <c r="E79" s="75">
        <f t="shared" si="24"/>
        <v>485793000</v>
      </c>
      <c r="F79" s="74" t="str">
        <f>'DATA (20)'!H70</f>
        <v>Tertinggal</v>
      </c>
      <c r="G79" s="74">
        <f>'DATA (20)'!I70</f>
        <v>4</v>
      </c>
      <c r="H79" s="112">
        <f>'DATA (21)'!L70</f>
        <v>813</v>
      </c>
      <c r="I79" s="92">
        <f t="shared" si="16"/>
        <v>1.6515997968511935E-2</v>
      </c>
      <c r="J79" s="92">
        <f t="shared" si="17"/>
        <v>1.6515997968511937E-3</v>
      </c>
      <c r="K79" s="112">
        <f>'DATA (21)'!M70</f>
        <v>86</v>
      </c>
      <c r="L79" s="92">
        <f t="shared" si="18"/>
        <v>1.1452923158876015E-2</v>
      </c>
      <c r="M79" s="92">
        <f t="shared" si="19"/>
        <v>5.7264615794380075E-3</v>
      </c>
      <c r="N79" s="93">
        <f>'DATA (21)'!N70</f>
        <v>0.20363881766461955</v>
      </c>
      <c r="O79" s="92">
        <f t="shared" si="20"/>
        <v>1.2054358315152906E-4</v>
      </c>
      <c r="P79" s="92">
        <f t="shared" si="21"/>
        <v>1.808153747272936E-5</v>
      </c>
      <c r="Q79" s="93">
        <f>'DATA (21)'!O70</f>
        <v>34.695351954320202</v>
      </c>
      <c r="R79" s="92">
        <f t="shared" si="22"/>
        <v>1.1575024781907823E-2</v>
      </c>
      <c r="S79" s="92">
        <f t="shared" si="23"/>
        <v>2.8937561954769557E-3</v>
      </c>
      <c r="T79" s="91">
        <f t="shared" si="25"/>
        <v>1.0289899109238887E-2</v>
      </c>
      <c r="U79" s="230">
        <f t="shared" si="27"/>
        <v>43323000</v>
      </c>
      <c r="V79" s="94">
        <f t="shared" si="26"/>
        <v>529116000</v>
      </c>
      <c r="W79" s="95"/>
      <c r="X79" s="95"/>
    </row>
    <row r="80" spans="2:24" s="111" customFormat="1" x14ac:dyDescent="0.25">
      <c r="B80" s="106">
        <v>70</v>
      </c>
      <c r="C80" s="74" t="str">
        <f>'DATA (20)'!F71</f>
        <v>Wakorumba Utara</v>
      </c>
      <c r="D80" s="74" t="str">
        <f>'DATA (20)'!G71</f>
        <v>Matalagi</v>
      </c>
      <c r="E80" s="75">
        <f t="shared" si="24"/>
        <v>485793000</v>
      </c>
      <c r="F80" s="74" t="str">
        <f>'DATA (20)'!H71</f>
        <v>Tertinggal</v>
      </c>
      <c r="G80" s="74">
        <f>'DATA (20)'!I71</f>
        <v>5</v>
      </c>
      <c r="H80" s="112">
        <f>'DATA (21)'!L71</f>
        <v>65</v>
      </c>
      <c r="I80" s="108">
        <f t="shared" si="16"/>
        <v>1.3204672422549519E-3</v>
      </c>
      <c r="J80" s="108">
        <f t="shared" si="17"/>
        <v>1.320467242254952E-4</v>
      </c>
      <c r="K80" s="112">
        <f>'DATA (21)'!M71</f>
        <v>65</v>
      </c>
      <c r="L80" s="108">
        <f t="shared" si="18"/>
        <v>8.6562791317086156E-3</v>
      </c>
      <c r="M80" s="108">
        <f t="shared" si="19"/>
        <v>4.3281395658543078E-3</v>
      </c>
      <c r="N80" s="93">
        <f>'DATA (21)'!N71</f>
        <v>6.8011028164853577</v>
      </c>
      <c r="O80" s="108">
        <f t="shared" si="20"/>
        <v>4.0258989532698476E-3</v>
      </c>
      <c r="P80" s="108">
        <f t="shared" si="21"/>
        <v>6.0388484299047707E-4</v>
      </c>
      <c r="Q80" s="93">
        <f>'DATA (21)'!O71</f>
        <v>51.453272039146299</v>
      </c>
      <c r="R80" s="108">
        <f t="shared" si="22"/>
        <v>1.7165783467119538E-2</v>
      </c>
      <c r="S80" s="108">
        <f t="shared" si="23"/>
        <v>4.2914458667798845E-3</v>
      </c>
      <c r="T80" s="106">
        <f t="shared" si="25"/>
        <v>9.355516999850164E-3</v>
      </c>
      <c r="U80" s="230">
        <f t="shared" si="27"/>
        <v>39389000</v>
      </c>
      <c r="V80" s="94">
        <f t="shared" si="26"/>
        <v>525182000</v>
      </c>
      <c r="W80" s="110"/>
      <c r="X80" s="110"/>
    </row>
    <row r="81" spans="1:24" s="73" customFormat="1" x14ac:dyDescent="0.25">
      <c r="B81" s="91">
        <v>71</v>
      </c>
      <c r="C81" s="74" t="str">
        <f>'DATA (20)'!F72</f>
        <v>Wakorumba Utara</v>
      </c>
      <c r="D81" s="74" t="str">
        <f>'DATA (20)'!G72</f>
        <v>Wantulasi</v>
      </c>
      <c r="E81" s="75">
        <f t="shared" si="24"/>
        <v>485793000</v>
      </c>
      <c r="F81" s="74" t="str">
        <f>'DATA (20)'!H72</f>
        <v>Berkembang</v>
      </c>
      <c r="G81" s="74">
        <f>'DATA (20)'!I72</f>
        <v>5</v>
      </c>
      <c r="H81" s="112">
        <f>'DATA (21)'!L72</f>
        <v>309</v>
      </c>
      <c r="I81" s="92">
        <f t="shared" si="16"/>
        <v>6.2772981208735401E-3</v>
      </c>
      <c r="J81" s="92">
        <f t="shared" si="17"/>
        <v>6.2772981208735401E-4</v>
      </c>
      <c r="K81" s="112">
        <f>'DATA (21)'!M72</f>
        <v>95</v>
      </c>
      <c r="L81" s="92">
        <f t="shared" si="18"/>
        <v>1.2651484884804901E-2</v>
      </c>
      <c r="M81" s="92">
        <f t="shared" si="19"/>
        <v>6.3257424424024503E-3</v>
      </c>
      <c r="N81" s="93">
        <f>'DATA (21)'!N72</f>
        <v>2.7884521547589971</v>
      </c>
      <c r="O81" s="92">
        <f t="shared" si="20"/>
        <v>1.6506185708406377E-3</v>
      </c>
      <c r="P81" s="92">
        <f t="shared" si="21"/>
        <v>2.4759278562609563E-4</v>
      </c>
      <c r="Q81" s="93">
        <f>'DATA (21)'!O72</f>
        <v>29.007357108460599</v>
      </c>
      <c r="R81" s="92">
        <f t="shared" si="22"/>
        <v>9.677402259246232E-3</v>
      </c>
      <c r="S81" s="92">
        <f t="shared" si="23"/>
        <v>2.419350564811558E-3</v>
      </c>
      <c r="T81" s="91">
        <f t="shared" si="25"/>
        <v>9.620415604927459E-3</v>
      </c>
      <c r="U81" s="230">
        <f t="shared" si="27"/>
        <v>40504000</v>
      </c>
      <c r="V81" s="94">
        <f t="shared" si="26"/>
        <v>526297000</v>
      </c>
      <c r="W81" s="95"/>
      <c r="X81" s="95"/>
    </row>
    <row r="82" spans="1:24" s="111" customFormat="1" x14ac:dyDescent="0.25">
      <c r="B82" s="106">
        <v>72</v>
      </c>
      <c r="C82" s="74" t="str">
        <f>'DATA (20)'!F73</f>
        <v>Wakorumba Utara</v>
      </c>
      <c r="D82" s="74" t="str">
        <f>'DATA (20)'!G73</f>
        <v>Labuan Bajo</v>
      </c>
      <c r="E82" s="75">
        <f t="shared" si="24"/>
        <v>485793000</v>
      </c>
      <c r="F82" s="74" t="str">
        <f>'DATA (20)'!H73</f>
        <v>Berkembang</v>
      </c>
      <c r="G82" s="74">
        <f>'DATA (20)'!I73</f>
        <v>6</v>
      </c>
      <c r="H82" s="112">
        <f>'DATA (21)'!L73</f>
        <v>533</v>
      </c>
      <c r="I82" s="108">
        <f t="shared" si="16"/>
        <v>1.0827831386490605E-2</v>
      </c>
      <c r="J82" s="108">
        <f t="shared" si="17"/>
        <v>1.0827831386490605E-3</v>
      </c>
      <c r="K82" s="112">
        <f>'DATA (21)'!M73</f>
        <v>170</v>
      </c>
      <c r="L82" s="108">
        <f t="shared" si="18"/>
        <v>2.2639499267545611E-2</v>
      </c>
      <c r="M82" s="108">
        <f t="shared" si="19"/>
        <v>1.1319749633772806E-2</v>
      </c>
      <c r="N82" s="93">
        <f>'DATA (21)'!N73</f>
        <v>18.13627417729429</v>
      </c>
      <c r="O82" s="108">
        <f t="shared" si="20"/>
        <v>1.0735730542052927E-2</v>
      </c>
      <c r="P82" s="108">
        <f t="shared" si="21"/>
        <v>1.6103595813079391E-3</v>
      </c>
      <c r="Q82" s="93">
        <f>'DATA (21)'!O73</f>
        <v>27.0084002426347</v>
      </c>
      <c r="R82" s="108">
        <f t="shared" si="22"/>
        <v>9.0105124899663869E-3</v>
      </c>
      <c r="S82" s="108">
        <f t="shared" si="23"/>
        <v>2.2526281224915967E-3</v>
      </c>
      <c r="T82" s="106">
        <f t="shared" si="25"/>
        <v>1.6265520476221405E-2</v>
      </c>
      <c r="U82" s="230">
        <f t="shared" si="27"/>
        <v>68482000</v>
      </c>
      <c r="V82" s="94">
        <f t="shared" si="26"/>
        <v>554275000</v>
      </c>
      <c r="W82" s="110"/>
      <c r="X82" s="110"/>
    </row>
    <row r="83" spans="1:24" s="73" customFormat="1" x14ac:dyDescent="0.25">
      <c r="B83" s="91">
        <v>73</v>
      </c>
      <c r="C83" s="74" t="str">
        <f>'DATA (20)'!F74</f>
        <v>Wakorumba Utara</v>
      </c>
      <c r="D83" s="74" t="str">
        <f>'DATA (20)'!G74</f>
        <v>Labaraga</v>
      </c>
      <c r="E83" s="75">
        <f t="shared" si="24"/>
        <v>485793000</v>
      </c>
      <c r="F83" s="74" t="str">
        <f>'DATA (20)'!H74</f>
        <v>Tertinggal</v>
      </c>
      <c r="G83" s="74">
        <f>'DATA (20)'!I74</f>
        <v>3</v>
      </c>
      <c r="H83" s="112">
        <f>'DATA (21)'!L74</f>
        <v>1015</v>
      </c>
      <c r="I83" s="92">
        <f t="shared" si="16"/>
        <v>2.0619603859827324E-2</v>
      </c>
      <c r="J83" s="92">
        <f t="shared" si="17"/>
        <v>2.0619603859827326E-3</v>
      </c>
      <c r="K83" s="112">
        <f>'DATA (21)'!M74</f>
        <v>57</v>
      </c>
      <c r="L83" s="92">
        <f t="shared" si="18"/>
        <v>7.5908909308829405E-3</v>
      </c>
      <c r="M83" s="92">
        <f t="shared" si="19"/>
        <v>3.7954454654414702E-3</v>
      </c>
      <c r="N83" s="93">
        <f>'DATA (21)'!N74</f>
        <v>4.5340685443235724</v>
      </c>
      <c r="O83" s="92">
        <f t="shared" si="20"/>
        <v>2.6839326355132319E-3</v>
      </c>
      <c r="P83" s="92">
        <f t="shared" si="21"/>
        <v>4.0258989532698477E-4</v>
      </c>
      <c r="Q83" s="93">
        <f>'DATA (21)'!O74</f>
        <v>29.7079856501975</v>
      </c>
      <c r="R83" s="92">
        <f t="shared" si="22"/>
        <v>9.911145175132887E-3</v>
      </c>
      <c r="S83" s="92">
        <f t="shared" si="23"/>
        <v>2.4777862937832218E-3</v>
      </c>
      <c r="T83" s="91">
        <f t="shared" si="25"/>
        <v>8.7377820405344087E-3</v>
      </c>
      <c r="U83" s="230">
        <f t="shared" si="27"/>
        <v>36788000</v>
      </c>
      <c r="V83" s="94">
        <f t="shared" si="26"/>
        <v>522581000</v>
      </c>
      <c r="W83" s="95"/>
      <c r="X83" s="95"/>
    </row>
    <row r="84" spans="1:24" s="111" customFormat="1" x14ac:dyDescent="0.25">
      <c r="B84" s="106">
        <v>74</v>
      </c>
      <c r="C84" s="74" t="str">
        <f>'DATA (20)'!F75</f>
        <v>Wakorumba Utara</v>
      </c>
      <c r="D84" s="74" t="str">
        <f>'DATA (20)'!G75</f>
        <v>Wamorapa</v>
      </c>
      <c r="E84" s="75">
        <f t="shared" si="24"/>
        <v>485793000</v>
      </c>
      <c r="F84" s="74" t="str">
        <f>'DATA (20)'!H75</f>
        <v>Tertinggal</v>
      </c>
      <c r="G84" s="74">
        <f>'DATA (20)'!I75</f>
        <v>4</v>
      </c>
      <c r="H84" s="112">
        <f>'DATA (21)'!L75</f>
        <v>356</v>
      </c>
      <c r="I84" s="108">
        <f t="shared" si="16"/>
        <v>7.2320975114271201E-3</v>
      </c>
      <c r="J84" s="108">
        <f t="shared" si="17"/>
        <v>7.232097511427121E-4</v>
      </c>
      <c r="K84" s="112">
        <f>'DATA (21)'!M75</f>
        <v>62</v>
      </c>
      <c r="L84" s="108">
        <f t="shared" si="18"/>
        <v>8.2567585563989871E-3</v>
      </c>
      <c r="M84" s="108">
        <f t="shared" si="19"/>
        <v>4.1283792781994936E-3</v>
      </c>
      <c r="N84" s="93">
        <f>'DATA (21)'!N75</f>
        <v>3.519355482758499</v>
      </c>
      <c r="O84" s="108">
        <f t="shared" si="20"/>
        <v>2.0832753064515363E-3</v>
      </c>
      <c r="P84" s="108">
        <f t="shared" si="21"/>
        <v>3.1249129596773044E-4</v>
      </c>
      <c r="Q84" s="93">
        <f>'DATA (21)'!O75</f>
        <v>26.760507919961299</v>
      </c>
      <c r="R84" s="108">
        <f t="shared" si="22"/>
        <v>8.927810928616985E-3</v>
      </c>
      <c r="S84" s="108">
        <f t="shared" si="23"/>
        <v>2.2319527321542462E-3</v>
      </c>
      <c r="T84" s="106">
        <f t="shared" si="25"/>
        <v>7.3960330574641825E-3</v>
      </c>
      <c r="U84" s="230">
        <f t="shared" si="27"/>
        <v>31139000</v>
      </c>
      <c r="V84" s="94">
        <f t="shared" si="26"/>
        <v>516932000</v>
      </c>
      <c r="W84" s="110"/>
      <c r="X84" s="110"/>
    </row>
    <row r="85" spans="1:24" s="73" customFormat="1" x14ac:dyDescent="0.25">
      <c r="B85" s="91">
        <v>75</v>
      </c>
      <c r="C85" s="74" t="str">
        <f>'DATA (20)'!F76</f>
        <v>Wakorumba Utara</v>
      </c>
      <c r="D85" s="74" t="str">
        <f>'DATA (20)'!G76</f>
        <v>Sumampeno</v>
      </c>
      <c r="E85" s="75">
        <f t="shared" si="24"/>
        <v>485793000</v>
      </c>
      <c r="F85" s="74" t="str">
        <f>'DATA (20)'!H76</f>
        <v>Tertinggal</v>
      </c>
      <c r="G85" s="74">
        <f>'DATA (20)'!I76</f>
        <v>3</v>
      </c>
      <c r="H85" s="112">
        <f>'DATA (21)'!L76</f>
        <v>323</v>
      </c>
      <c r="I85" s="92">
        <f t="shared" si="16"/>
        <v>6.5617064499746067E-3</v>
      </c>
      <c r="J85" s="92">
        <f>I85*$I$93</f>
        <v>6.5617064499746069E-4</v>
      </c>
      <c r="K85" s="112">
        <f>'DATA (21)'!M76</f>
        <v>48</v>
      </c>
      <c r="L85" s="92">
        <f t="shared" si="18"/>
        <v>6.392329204954055E-3</v>
      </c>
      <c r="M85" s="92">
        <f t="shared" si="19"/>
        <v>3.1961646024770275E-3</v>
      </c>
      <c r="N85" s="93">
        <f>'DATA (21)'!N76</f>
        <v>16.291105413169564</v>
      </c>
      <c r="O85" s="92">
        <f t="shared" si="20"/>
        <v>9.6434866521223246E-3</v>
      </c>
      <c r="P85" s="92">
        <f t="shared" si="21"/>
        <v>1.4465229978183486E-3</v>
      </c>
      <c r="Q85" s="93">
        <f>'DATA (21)'!O76</f>
        <v>38.461490941999799</v>
      </c>
      <c r="R85" s="92">
        <f t="shared" si="22"/>
        <v>1.2831479887822159E-2</v>
      </c>
      <c r="S85" s="92">
        <f t="shared" si="23"/>
        <v>3.2078699719555398E-3</v>
      </c>
      <c r="T85" s="91">
        <f t="shared" si="25"/>
        <v>8.5067282172483771E-3</v>
      </c>
      <c r="U85" s="230">
        <f t="shared" si="27"/>
        <v>35815000</v>
      </c>
      <c r="V85" s="94">
        <f t="shared" si="26"/>
        <v>521608000</v>
      </c>
      <c r="W85" s="95"/>
      <c r="X85" s="95"/>
    </row>
    <row r="86" spans="1:24" s="111" customFormat="1" x14ac:dyDescent="0.25">
      <c r="B86" s="106">
        <v>76</v>
      </c>
      <c r="C86" s="74" t="str">
        <f>'DATA (20)'!F77</f>
        <v>Wakorumba Utara</v>
      </c>
      <c r="D86" s="74" t="str">
        <f>'DATA (20)'!G77</f>
        <v>Oengkapala</v>
      </c>
      <c r="E86" s="75">
        <f t="shared" si="24"/>
        <v>485793000</v>
      </c>
      <c r="F86" s="74" t="str">
        <f>'DATA (20)'!H77</f>
        <v>Berkembang</v>
      </c>
      <c r="G86" s="74">
        <f>'DATA (20)'!I77</f>
        <v>2</v>
      </c>
      <c r="H86" s="112">
        <f>'DATA (21)'!L77</f>
        <v>474</v>
      </c>
      <c r="I86" s="108">
        <f t="shared" si="16"/>
        <v>9.629253428136109E-3</v>
      </c>
      <c r="J86" s="108">
        <f t="shared" si="17"/>
        <v>9.6292534281361094E-4</v>
      </c>
      <c r="K86" s="112">
        <f>'DATA (21)'!M77</f>
        <v>25</v>
      </c>
      <c r="L86" s="108">
        <f t="shared" si="18"/>
        <v>3.329338127580237E-3</v>
      </c>
      <c r="M86" s="108">
        <f t="shared" si="19"/>
        <v>1.6646690637901185E-3</v>
      </c>
      <c r="N86" s="93">
        <f>'DATA (21)'!N77</f>
        <v>10.408354408366318</v>
      </c>
      <c r="O86" s="108">
        <f t="shared" si="20"/>
        <v>6.1612041824061102E-3</v>
      </c>
      <c r="P86" s="108">
        <f t="shared" si="21"/>
        <v>9.241806273609165E-4</v>
      </c>
      <c r="Q86" s="93">
        <f>'DATA (21)'!O77</f>
        <v>29.9709964818271</v>
      </c>
      <c r="R86" s="108">
        <f t="shared" si="22"/>
        <v>9.998890556647707E-3</v>
      </c>
      <c r="S86" s="108">
        <f t="shared" si="23"/>
        <v>2.4997226391619267E-3</v>
      </c>
      <c r="T86" s="106">
        <f t="shared" si="25"/>
        <v>6.051497673126573E-3</v>
      </c>
      <c r="U86" s="230">
        <f t="shared" si="27"/>
        <v>25478000</v>
      </c>
      <c r="V86" s="94">
        <f t="shared" si="26"/>
        <v>511271000</v>
      </c>
      <c r="W86" s="110"/>
      <c r="X86" s="110"/>
    </row>
    <row r="87" spans="1:24" s="73" customFormat="1" x14ac:dyDescent="0.25">
      <c r="B87" s="91">
        <v>77</v>
      </c>
      <c r="C87" s="74" t="str">
        <f>'DATA (20)'!F78</f>
        <v>Wakorumba Utara</v>
      </c>
      <c r="D87" s="74" t="str">
        <f>'DATA (20)'!G78</f>
        <v>Labuko</v>
      </c>
      <c r="E87" s="75">
        <f t="shared" si="24"/>
        <v>485793000</v>
      </c>
      <c r="F87" s="74" t="str">
        <f>'DATA (20)'!H78</f>
        <v>Tertinggal</v>
      </c>
      <c r="G87" s="74">
        <f>'DATA (20)'!I78</f>
        <v>5</v>
      </c>
      <c r="H87" s="112">
        <f>'DATA (21)'!L78</f>
        <v>355</v>
      </c>
      <c r="I87" s="92">
        <f t="shared" si="16"/>
        <v>7.2117826307770442E-3</v>
      </c>
      <c r="J87" s="92">
        <f t="shared" si="17"/>
        <v>7.2117826307770442E-4</v>
      </c>
      <c r="K87" s="112">
        <f>'DATA (21)'!M78</f>
        <v>105</v>
      </c>
      <c r="L87" s="92">
        <f t="shared" si="18"/>
        <v>1.3983220135836995E-2</v>
      </c>
      <c r="M87" s="92">
        <f t="shared" si="19"/>
        <v>6.9916100679184977E-3</v>
      </c>
      <c r="N87" s="93">
        <f>'DATA (21)'!N78</f>
        <v>7.2661354876980333</v>
      </c>
      <c r="O87" s="92">
        <f t="shared" si="20"/>
        <v>4.3011740953737693E-3</v>
      </c>
      <c r="P87" s="92">
        <f t="shared" si="21"/>
        <v>6.4517611430606539E-4</v>
      </c>
      <c r="Q87" s="93">
        <f>'DATA (21)'!O78</f>
        <v>51.059010327696001</v>
      </c>
      <c r="R87" s="92">
        <f t="shared" si="22"/>
        <v>1.7034250312862938E-2</v>
      </c>
      <c r="S87" s="92">
        <f t="shared" si="23"/>
        <v>4.2585625782157344E-3</v>
      </c>
      <c r="T87" s="91">
        <f t="shared" si="25"/>
        <v>1.2616527023518002E-2</v>
      </c>
      <c r="U87" s="230">
        <f t="shared" si="27"/>
        <v>53119000</v>
      </c>
      <c r="V87" s="94">
        <f t="shared" si="26"/>
        <v>538912000</v>
      </c>
      <c r="W87" s="95"/>
      <c r="X87" s="95"/>
    </row>
    <row r="88" spans="1:24" s="111" customFormat="1" x14ac:dyDescent="0.25">
      <c r="B88" s="106">
        <v>78</v>
      </c>
      <c r="C88" s="74" t="str">
        <f>'DATA (20)'!F79</f>
        <v>Wakorumba Utara</v>
      </c>
      <c r="D88" s="74" t="str">
        <f>'DATA (20)'!G79</f>
        <v>Laba Jaya</v>
      </c>
      <c r="E88" s="75">
        <f t="shared" si="24"/>
        <v>485793000</v>
      </c>
      <c r="F88" s="74" t="str">
        <f>'DATA (20)'!H79</f>
        <v>Tertinggal</v>
      </c>
      <c r="G88" s="74">
        <f>'DATA (20)'!I79</f>
        <v>6</v>
      </c>
      <c r="H88" s="112">
        <f>'DATA (21)'!L79</f>
        <v>495</v>
      </c>
      <c r="I88" s="108">
        <f t="shared" si="16"/>
        <v>1.0055865921787709E-2</v>
      </c>
      <c r="J88" s="108">
        <f t="shared" si="17"/>
        <v>1.005586592178771E-3</v>
      </c>
      <c r="K88" s="112">
        <f>'DATA (21)'!M79</f>
        <v>155</v>
      </c>
      <c r="L88" s="108">
        <f t="shared" si="18"/>
        <v>2.064189639099747E-2</v>
      </c>
      <c r="M88" s="108">
        <f t="shared" si="19"/>
        <v>1.0320948195498735E-2</v>
      </c>
      <c r="N88" s="93">
        <f>'DATA (21)'!N79</f>
        <v>15.16645928076235</v>
      </c>
      <c r="O88" s="108">
        <f t="shared" si="20"/>
        <v>8.9777546657917612E-3</v>
      </c>
      <c r="P88" s="108">
        <f t="shared" si="21"/>
        <v>1.3466631998687642E-3</v>
      </c>
      <c r="Q88" s="93">
        <f>'DATA (21)'!O79</f>
        <v>41.324843059108801</v>
      </c>
      <c r="R88" s="108">
        <f t="shared" si="22"/>
        <v>1.3786748240727223E-2</v>
      </c>
      <c r="S88" s="108">
        <f t="shared" si="23"/>
        <v>3.4466870601818056E-3</v>
      </c>
      <c r="T88" s="106">
        <f t="shared" si="25"/>
        <v>1.6119885047728075E-2</v>
      </c>
      <c r="U88" s="230">
        <f t="shared" si="27"/>
        <v>67869000</v>
      </c>
      <c r="V88" s="94">
        <f t="shared" si="26"/>
        <v>553662000</v>
      </c>
      <c r="W88" s="110"/>
      <c r="X88" s="110"/>
    </row>
    <row r="89" spans="1:24" s="73" customFormat="1" x14ac:dyDescent="0.25">
      <c r="B89" s="96"/>
      <c r="C89" s="76"/>
      <c r="D89" s="76"/>
      <c r="E89" s="76"/>
      <c r="F89" s="76"/>
      <c r="G89" s="76"/>
      <c r="H89" s="114"/>
      <c r="I89" s="97"/>
      <c r="J89" s="97"/>
      <c r="K89" s="114"/>
      <c r="L89" s="97"/>
      <c r="M89" s="97"/>
      <c r="N89" s="98"/>
      <c r="O89" s="97"/>
      <c r="P89" s="97"/>
      <c r="Q89" s="98"/>
      <c r="R89" s="97"/>
      <c r="S89" s="97"/>
      <c r="T89" s="96"/>
      <c r="U89" s="96"/>
      <c r="V89" s="99"/>
      <c r="W89" s="95"/>
      <c r="X89" s="95"/>
    </row>
    <row r="90" spans="1:24" s="77" customFormat="1" x14ac:dyDescent="0.25">
      <c r="A90" s="68"/>
      <c r="B90" s="390" t="s">
        <v>26</v>
      </c>
      <c r="C90" s="390"/>
      <c r="D90" s="390"/>
      <c r="E90" s="100">
        <f>SUM(E11:E88)</f>
        <v>37891854000</v>
      </c>
      <c r="F90" s="101"/>
      <c r="G90" s="101"/>
      <c r="H90" s="102">
        <f t="shared" ref="H90:V90" si="28">SUM(H11:H88)</f>
        <v>49225</v>
      </c>
      <c r="I90" s="103">
        <f t="shared" si="28"/>
        <v>1.0000000000000002</v>
      </c>
      <c r="J90" s="103">
        <f t="shared" si="28"/>
        <v>9.9999999999999992E-2</v>
      </c>
      <c r="K90" s="102">
        <f t="shared" si="28"/>
        <v>7509</v>
      </c>
      <c r="L90" s="103">
        <f t="shared" si="28"/>
        <v>0.99999999999999978</v>
      </c>
      <c r="M90" s="103">
        <f t="shared" si="28"/>
        <v>0.49999999999999989</v>
      </c>
      <c r="N90" s="104">
        <f t="shared" si="28"/>
        <v>1689.3376846831889</v>
      </c>
      <c r="O90" s="103">
        <f t="shared" si="28"/>
        <v>0.99999999999999989</v>
      </c>
      <c r="P90" s="103">
        <f t="shared" si="28"/>
        <v>0.14999999999999997</v>
      </c>
      <c r="Q90" s="104">
        <f t="shared" si="28"/>
        <v>2997.4321963051239</v>
      </c>
      <c r="R90" s="103">
        <f t="shared" si="28"/>
        <v>1.0000000000000004</v>
      </c>
      <c r="S90" s="103">
        <f t="shared" si="28"/>
        <v>0.25000000000000011</v>
      </c>
      <c r="T90" s="115">
        <f t="shared" si="28"/>
        <v>0.99999999999999989</v>
      </c>
      <c r="U90" s="100">
        <f t="shared" si="28"/>
        <v>4210291600</v>
      </c>
      <c r="V90" s="100">
        <f t="shared" si="28"/>
        <v>42102145600</v>
      </c>
      <c r="W90" s="105"/>
      <c r="X90" s="105"/>
    </row>
    <row r="92" spans="1:24" x14ac:dyDescent="0.25">
      <c r="C92" s="368" t="s">
        <v>27</v>
      </c>
      <c r="D92" s="369"/>
      <c r="E92" s="369"/>
      <c r="F92" s="370"/>
      <c r="H92" s="368" t="s">
        <v>10</v>
      </c>
      <c r="I92" s="370"/>
    </row>
    <row r="93" spans="1:24" x14ac:dyDescent="0.25">
      <c r="C93" s="360" t="s">
        <v>668</v>
      </c>
      <c r="D93" s="360"/>
      <c r="E93" s="360"/>
      <c r="F93" s="78">
        <v>42102145600</v>
      </c>
      <c r="H93" s="79" t="s">
        <v>28</v>
      </c>
      <c r="I93" s="80">
        <v>0.1</v>
      </c>
    </row>
    <row r="94" spans="1:24" x14ac:dyDescent="0.25">
      <c r="C94" s="360" t="s">
        <v>669</v>
      </c>
      <c r="D94" s="360"/>
      <c r="E94" s="360"/>
      <c r="F94" s="81">
        <f>V90</f>
        <v>42102145600</v>
      </c>
      <c r="H94" s="79" t="s">
        <v>57</v>
      </c>
      <c r="I94" s="80">
        <v>0.5</v>
      </c>
    </row>
    <row r="95" spans="1:24" x14ac:dyDescent="0.25">
      <c r="C95" s="360" t="s">
        <v>675</v>
      </c>
      <c r="D95" s="360"/>
      <c r="E95" s="360"/>
      <c r="F95" s="78">
        <f>(F93*90%)-77040</f>
        <v>37891854000</v>
      </c>
      <c r="H95" s="79" t="s">
        <v>29</v>
      </c>
      <c r="I95" s="82">
        <v>0.15</v>
      </c>
    </row>
    <row r="96" spans="1:24" x14ac:dyDescent="0.25">
      <c r="C96" s="116" t="s">
        <v>670</v>
      </c>
      <c r="D96" s="116"/>
      <c r="E96" s="116"/>
      <c r="F96" s="81">
        <f>E90</f>
        <v>37891854000</v>
      </c>
      <c r="H96" s="79" t="s">
        <v>7</v>
      </c>
      <c r="I96" s="80">
        <v>0.25</v>
      </c>
    </row>
    <row r="97" spans="2:17" x14ac:dyDescent="0.25">
      <c r="C97" s="360" t="s">
        <v>671</v>
      </c>
      <c r="D97" s="360"/>
      <c r="E97" s="360"/>
      <c r="F97" s="81">
        <v>0</v>
      </c>
    </row>
    <row r="98" spans="2:17" x14ac:dyDescent="0.25">
      <c r="C98" s="360" t="s">
        <v>672</v>
      </c>
      <c r="D98" s="360"/>
      <c r="E98" s="360"/>
      <c r="F98" s="81"/>
    </row>
    <row r="99" spans="2:17" x14ac:dyDescent="0.25">
      <c r="C99" s="360" t="s">
        <v>673</v>
      </c>
      <c r="D99" s="360"/>
      <c r="E99" s="360"/>
      <c r="F99" s="83">
        <f>(F93*10%)+77040</f>
        <v>4210291600</v>
      </c>
    </row>
    <row r="100" spans="2:17" x14ac:dyDescent="0.25">
      <c r="B100" s="84"/>
      <c r="C100" s="360" t="s">
        <v>674</v>
      </c>
      <c r="D100" s="360"/>
      <c r="E100" s="360"/>
      <c r="F100" s="85">
        <f>U90</f>
        <v>4210291600</v>
      </c>
      <c r="H100" s="372"/>
      <c r="I100" s="372"/>
      <c r="Q100" s="68" t="s">
        <v>31</v>
      </c>
    </row>
    <row r="101" spans="2:17" x14ac:dyDescent="0.25">
      <c r="B101" s="84"/>
      <c r="C101" s="360" t="s">
        <v>30</v>
      </c>
      <c r="D101" s="360"/>
      <c r="E101" s="360"/>
      <c r="F101" s="85">
        <v>78</v>
      </c>
    </row>
    <row r="102" spans="2:17" x14ac:dyDescent="0.25">
      <c r="B102" s="84"/>
      <c r="C102" s="84"/>
      <c r="D102" s="86"/>
      <c r="E102" s="86"/>
      <c r="K102" s="68" t="s">
        <v>680</v>
      </c>
      <c r="Q102" s="68" t="s">
        <v>681</v>
      </c>
    </row>
    <row r="103" spans="2:17" x14ac:dyDescent="0.25">
      <c r="B103" s="84"/>
      <c r="C103" s="84"/>
      <c r="D103" s="87"/>
      <c r="E103" s="88"/>
      <c r="F103" s="151">
        <f>F93-F94</f>
        <v>0</v>
      </c>
      <c r="K103" s="68" t="s">
        <v>45</v>
      </c>
      <c r="Q103" s="68" t="s">
        <v>46</v>
      </c>
    </row>
    <row r="104" spans="2:17" x14ac:dyDescent="0.25">
      <c r="B104" s="84"/>
      <c r="C104" s="84"/>
      <c r="D104" s="87"/>
      <c r="E104" s="88"/>
      <c r="F104" s="151">
        <f>F95-F96</f>
        <v>0</v>
      </c>
    </row>
    <row r="105" spans="2:17" x14ac:dyDescent="0.25">
      <c r="C105" s="84"/>
      <c r="D105" s="89"/>
      <c r="E105" s="88"/>
      <c r="F105" s="151">
        <f>F99-F100</f>
        <v>0</v>
      </c>
    </row>
    <row r="106" spans="2:17" x14ac:dyDescent="0.25">
      <c r="C106" s="84"/>
      <c r="D106" s="87"/>
      <c r="E106" s="90"/>
    </row>
    <row r="107" spans="2:17" x14ac:dyDescent="0.25">
      <c r="K107" s="68" t="s">
        <v>676</v>
      </c>
      <c r="Q107" s="68" t="s">
        <v>678</v>
      </c>
    </row>
    <row r="108" spans="2:17" x14ac:dyDescent="0.25">
      <c r="K108" s="68" t="s">
        <v>32</v>
      </c>
      <c r="Q108" s="68" t="s">
        <v>32</v>
      </c>
    </row>
    <row r="109" spans="2:17" x14ac:dyDescent="0.25">
      <c r="P109" s="69"/>
    </row>
  </sheetData>
  <mergeCells count="30">
    <mergeCell ref="T8:T9"/>
    <mergeCell ref="U8:U9"/>
    <mergeCell ref="C99:E99"/>
    <mergeCell ref="C100:E100"/>
    <mergeCell ref="C101:E101"/>
    <mergeCell ref="H100:I100"/>
    <mergeCell ref="B90:D90"/>
    <mergeCell ref="H92:I92"/>
    <mergeCell ref="C92:F92"/>
    <mergeCell ref="C93:E93"/>
    <mergeCell ref="C94:E94"/>
    <mergeCell ref="C95:E95"/>
    <mergeCell ref="C97:E97"/>
    <mergeCell ref="C98:E98"/>
    <mergeCell ref="B1:V1"/>
    <mergeCell ref="B3:V3"/>
    <mergeCell ref="B4:V4"/>
    <mergeCell ref="B5:V5"/>
    <mergeCell ref="B7:B9"/>
    <mergeCell ref="C7:C9"/>
    <mergeCell ref="D7:D9"/>
    <mergeCell ref="E7:E9"/>
    <mergeCell ref="F7:F9"/>
    <mergeCell ref="G7:G9"/>
    <mergeCell ref="H7:U7"/>
    <mergeCell ref="V7:V9"/>
    <mergeCell ref="H8:J8"/>
    <mergeCell ref="K8:M8"/>
    <mergeCell ref="N8:P8"/>
    <mergeCell ref="Q8:S8"/>
  </mergeCells>
  <pageMargins left="0.15748031496062992" right="0.15748031496062992" top="0.31496062992125984" bottom="0.31496062992125984" header="0.19685039370078741" footer="0.19685039370078741"/>
  <pageSetup paperSize="5" scale="52" fitToHeight="0" orientation="landscape" horizontalDpi="4294967293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AI109"/>
  <sheetViews>
    <sheetView view="pageBreakPreview" zoomScale="80" zoomScaleSheetLayoutView="80" workbookViewId="0">
      <pane xSplit="2" ySplit="10" topLeftCell="E11" activePane="bottomRight" state="frozen"/>
      <selection pane="topRight" activeCell="C1" sqref="C1"/>
      <selection pane="bottomLeft" activeCell="A11" sqref="A11"/>
      <selection pane="bottomRight" activeCell="D11" sqref="D11"/>
    </sheetView>
  </sheetViews>
  <sheetFormatPr defaultColWidth="8.7109375" defaultRowHeight="15" x14ac:dyDescent="0.25"/>
  <cols>
    <col min="1" max="1" width="4.28515625" style="68" customWidth="1"/>
    <col min="2" max="2" width="7.28515625" style="68" customWidth="1"/>
    <col min="3" max="3" width="23.7109375" style="68" customWidth="1"/>
    <col min="4" max="4" width="22.7109375" style="68" customWidth="1"/>
    <col min="5" max="5" width="19.7109375" style="68" customWidth="1"/>
    <col min="6" max="6" width="19.7109375" style="68" hidden="1" customWidth="1"/>
    <col min="7" max="7" width="7.28515625" style="68" hidden="1" customWidth="1"/>
    <col min="8" max="8" width="12.28515625" style="68" hidden="1" customWidth="1"/>
    <col min="9" max="9" width="14.28515625" style="68" hidden="1" customWidth="1"/>
    <col min="10" max="13" width="12.28515625" style="68" hidden="1" customWidth="1"/>
    <col min="14" max="14" width="10.7109375" style="68" hidden="1" customWidth="1"/>
    <col min="15" max="15" width="12.28515625" style="68" hidden="1" customWidth="1"/>
    <col min="16" max="16" width="11.7109375" style="68" hidden="1" customWidth="1"/>
    <col min="17" max="17" width="11.5703125" style="68" hidden="1" customWidth="1"/>
    <col min="18" max="18" width="14.28515625" style="68" hidden="1" customWidth="1"/>
    <col min="19" max="19" width="13.5703125" style="68" hidden="1" customWidth="1"/>
    <col min="20" max="20" width="18.42578125" style="68" hidden="1" customWidth="1"/>
    <col min="21" max="21" width="16.85546875" style="68" customWidth="1"/>
    <col min="22" max="22" width="23.140625" style="68" customWidth="1"/>
    <col min="23" max="24" width="18.7109375" style="68" customWidth="1"/>
    <col min="25" max="25" width="17.5703125" style="68" customWidth="1"/>
    <col min="26" max="26" width="16.7109375" style="68" customWidth="1"/>
    <col min="27" max="27" width="17.5703125" style="68" customWidth="1"/>
    <col min="28" max="28" width="19.28515625" style="68" customWidth="1"/>
    <col min="29" max="29" width="19.140625" style="68" customWidth="1"/>
    <col min="30" max="30" width="18.7109375" style="68" customWidth="1"/>
    <col min="31" max="31" width="20.7109375" style="68" customWidth="1"/>
    <col min="32" max="32" width="2.28515625" style="68" customWidth="1"/>
    <col min="33" max="33" width="14.42578125" style="68" hidden="1" customWidth="1"/>
    <col min="34" max="34" width="1.5703125" style="68" hidden="1" customWidth="1"/>
    <col min="35" max="35" width="15.42578125" style="160" hidden="1" customWidth="1"/>
    <col min="36" max="16384" width="8.7109375" style="68"/>
  </cols>
  <sheetData>
    <row r="1" spans="2:35" s="66" customFormat="1" x14ac:dyDescent="0.25"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AI1" s="159"/>
    </row>
    <row r="2" spans="2:35" x14ac:dyDescent="0.25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AI2" s="160">
        <v>21600000</v>
      </c>
    </row>
    <row r="3" spans="2:35" x14ac:dyDescent="0.25">
      <c r="B3" s="391" t="s">
        <v>47</v>
      </c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Y3" s="151"/>
      <c r="AI3" s="160">
        <v>21600000</v>
      </c>
    </row>
    <row r="4" spans="2:35" x14ac:dyDescent="0.25">
      <c r="B4" s="391" t="s">
        <v>679</v>
      </c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AI4" s="160">
        <f>2400000*12</f>
        <v>28800000</v>
      </c>
    </row>
    <row r="5" spans="2:35" x14ac:dyDescent="0.25">
      <c r="B5" s="391" t="s">
        <v>58</v>
      </c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AI5" s="160">
        <v>9000000</v>
      </c>
    </row>
    <row r="6" spans="2:35" x14ac:dyDescent="0.25"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V6" s="69"/>
      <c r="AI6" s="160">
        <f>AI2+AI3+AI4+AI5</f>
        <v>81000000</v>
      </c>
    </row>
    <row r="7" spans="2:35" s="122" customFormat="1" ht="15" customHeight="1" x14ac:dyDescent="0.25">
      <c r="B7" s="358" t="s">
        <v>0</v>
      </c>
      <c r="C7" s="358" t="s">
        <v>37</v>
      </c>
      <c r="D7" s="358" t="s">
        <v>1</v>
      </c>
      <c r="E7" s="358" t="s">
        <v>2</v>
      </c>
      <c r="F7" s="358" t="s">
        <v>48</v>
      </c>
      <c r="G7" s="358" t="s">
        <v>49</v>
      </c>
      <c r="H7" s="359" t="s">
        <v>33</v>
      </c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8" t="s">
        <v>8</v>
      </c>
      <c r="U7" s="358" t="s">
        <v>33</v>
      </c>
      <c r="V7" s="358" t="s">
        <v>3</v>
      </c>
      <c r="W7" s="359" t="s">
        <v>682</v>
      </c>
      <c r="X7" s="359"/>
      <c r="Y7" s="359"/>
      <c r="Z7" s="359" t="s">
        <v>686</v>
      </c>
      <c r="AA7" s="359"/>
      <c r="AB7" s="359" t="s">
        <v>694</v>
      </c>
      <c r="AC7" s="359"/>
      <c r="AD7" s="359"/>
      <c r="AE7" s="358" t="s">
        <v>692</v>
      </c>
      <c r="AI7" s="161"/>
    </row>
    <row r="8" spans="2:35" s="122" customFormat="1" ht="15" customHeight="1" x14ac:dyDescent="0.25">
      <c r="B8" s="358"/>
      <c r="C8" s="358"/>
      <c r="D8" s="358"/>
      <c r="E8" s="358"/>
      <c r="F8" s="358"/>
      <c r="G8" s="358"/>
      <c r="H8" s="358" t="s">
        <v>4</v>
      </c>
      <c r="I8" s="358"/>
      <c r="J8" s="358"/>
      <c r="K8" s="358" t="s">
        <v>5</v>
      </c>
      <c r="L8" s="358"/>
      <c r="M8" s="358"/>
      <c r="N8" s="358" t="s">
        <v>6</v>
      </c>
      <c r="O8" s="358"/>
      <c r="P8" s="358"/>
      <c r="Q8" s="358" t="s">
        <v>7</v>
      </c>
      <c r="R8" s="358"/>
      <c r="S8" s="358"/>
      <c r="T8" s="358"/>
      <c r="U8" s="358"/>
      <c r="V8" s="358"/>
      <c r="W8" s="359"/>
      <c r="X8" s="359"/>
      <c r="Y8" s="359"/>
      <c r="Z8" s="359"/>
      <c r="AA8" s="359"/>
      <c r="AB8" s="359"/>
      <c r="AC8" s="359"/>
      <c r="AD8" s="359"/>
      <c r="AE8" s="358"/>
      <c r="AI8" s="161"/>
    </row>
    <row r="9" spans="2:35" s="122" customFormat="1" ht="48" customHeight="1" x14ac:dyDescent="0.25">
      <c r="B9" s="358"/>
      <c r="C9" s="358"/>
      <c r="D9" s="358"/>
      <c r="E9" s="358"/>
      <c r="F9" s="358"/>
      <c r="G9" s="358"/>
      <c r="H9" s="155" t="s">
        <v>4</v>
      </c>
      <c r="I9" s="155" t="s">
        <v>9</v>
      </c>
      <c r="J9" s="155" t="s">
        <v>10</v>
      </c>
      <c r="K9" s="155" t="s">
        <v>5</v>
      </c>
      <c r="L9" s="155" t="s">
        <v>11</v>
      </c>
      <c r="M9" s="155" t="s">
        <v>10</v>
      </c>
      <c r="N9" s="155" t="s">
        <v>6</v>
      </c>
      <c r="O9" s="155" t="s">
        <v>12</v>
      </c>
      <c r="P9" s="155" t="s">
        <v>10</v>
      </c>
      <c r="Q9" s="155" t="s">
        <v>13</v>
      </c>
      <c r="R9" s="155" t="s">
        <v>14</v>
      </c>
      <c r="S9" s="155" t="s">
        <v>10</v>
      </c>
      <c r="T9" s="358"/>
      <c r="U9" s="358"/>
      <c r="V9" s="358"/>
      <c r="W9" s="155" t="s">
        <v>683</v>
      </c>
      <c r="X9" s="155" t="s">
        <v>684</v>
      </c>
      <c r="Y9" s="155" t="s">
        <v>685</v>
      </c>
      <c r="Z9" s="155" t="s">
        <v>687</v>
      </c>
      <c r="AA9" s="155" t="s">
        <v>688</v>
      </c>
      <c r="AB9" s="155" t="s">
        <v>695</v>
      </c>
      <c r="AC9" s="155" t="s">
        <v>696</v>
      </c>
      <c r="AD9" s="155" t="s">
        <v>697</v>
      </c>
      <c r="AE9" s="358"/>
      <c r="AI9" s="161"/>
    </row>
    <row r="10" spans="2:35" s="69" customFormat="1" x14ac:dyDescent="0.25">
      <c r="B10" s="120" t="s">
        <v>15</v>
      </c>
      <c r="C10" s="120" t="s">
        <v>16</v>
      </c>
      <c r="D10" s="120" t="s">
        <v>17</v>
      </c>
      <c r="E10" s="120" t="s">
        <v>18</v>
      </c>
      <c r="F10" s="120" t="s">
        <v>19</v>
      </c>
      <c r="G10" s="120" t="s">
        <v>34</v>
      </c>
      <c r="H10" s="120" t="s">
        <v>21</v>
      </c>
      <c r="I10" s="120" t="s">
        <v>35</v>
      </c>
      <c r="J10" s="120" t="s">
        <v>22</v>
      </c>
      <c r="K10" s="120" t="s">
        <v>23</v>
      </c>
      <c r="L10" s="120" t="s">
        <v>36</v>
      </c>
      <c r="M10" s="120" t="s">
        <v>24</v>
      </c>
      <c r="N10" s="120" t="s">
        <v>25</v>
      </c>
      <c r="O10" s="120" t="s">
        <v>38</v>
      </c>
      <c r="P10" s="120" t="s">
        <v>39</v>
      </c>
      <c r="Q10" s="120" t="s">
        <v>51</v>
      </c>
      <c r="R10" s="120" t="s">
        <v>40</v>
      </c>
      <c r="S10" s="120" t="s">
        <v>52</v>
      </c>
      <c r="T10" s="120" t="s">
        <v>53</v>
      </c>
      <c r="U10" s="120" t="s">
        <v>19</v>
      </c>
      <c r="V10" s="120" t="s">
        <v>693</v>
      </c>
      <c r="W10" s="123" t="s">
        <v>20</v>
      </c>
      <c r="X10" s="123" t="s">
        <v>21</v>
      </c>
      <c r="Y10" s="123" t="s">
        <v>35</v>
      </c>
      <c r="Z10" s="123" t="s">
        <v>22</v>
      </c>
      <c r="AA10" s="123" t="s">
        <v>23</v>
      </c>
      <c r="AB10" s="123" t="s">
        <v>36</v>
      </c>
      <c r="AC10" s="123" t="s">
        <v>24</v>
      </c>
      <c r="AD10" s="123" t="s">
        <v>25</v>
      </c>
      <c r="AE10" s="123" t="s">
        <v>38</v>
      </c>
      <c r="AI10" s="162"/>
    </row>
    <row r="11" spans="2:35" s="69" customFormat="1" ht="30" x14ac:dyDescent="0.25">
      <c r="B11" s="91">
        <v>1</v>
      </c>
      <c r="C11" s="74" t="str">
        <f>'7410 Kab. Buton Utara'!B10</f>
        <v>Bonegunu</v>
      </c>
      <c r="D11" s="74" t="str">
        <f>'7410 Kab. Buton Utara'!C10</f>
        <v>Eensumala</v>
      </c>
      <c r="E11" s="75">
        <f>($F$93*90%)/78</f>
        <v>517529596.15384614</v>
      </c>
      <c r="F11" s="74" t="str">
        <f>'7410 Kab. Buton Utara (2)'!D10</f>
        <v>Sangat Tertinggal</v>
      </c>
      <c r="G11" s="74">
        <f>'7410 Kab. Buton Utara'!E10</f>
        <v>3</v>
      </c>
      <c r="H11" s="112">
        <f>'7410 Kab. Buton Utara'!F10</f>
        <v>368</v>
      </c>
      <c r="I11" s="92">
        <f>H11/$H$90</f>
        <v>7.6945594446535355E-3</v>
      </c>
      <c r="J11" s="92">
        <f>I11*$I$93</f>
        <v>7.6945594446535363E-4</v>
      </c>
      <c r="K11" s="112">
        <f>'7410 Kab. Buton Utara'!G10</f>
        <v>48</v>
      </c>
      <c r="L11" s="92">
        <f>K11/$K$90</f>
        <v>6.2467464862051014E-3</v>
      </c>
      <c r="M11" s="92">
        <f t="shared" ref="M11:M74" si="0">L11*$I$94</f>
        <v>3.1233732431025507E-3</v>
      </c>
      <c r="N11" s="93">
        <f>'7410 Kab. Buton Utara'!H10</f>
        <v>60.578714699999999</v>
      </c>
      <c r="O11" s="92">
        <f t="shared" ref="O11:O74" si="1">N11/$N$90</f>
        <v>3.4753131295555482E-2</v>
      </c>
      <c r="P11" s="92">
        <f t="shared" ref="P11:P74" si="2">O11*$I$95</f>
        <v>5.2129696943333222E-3</v>
      </c>
      <c r="Q11" s="93">
        <f>'7410 Kab. Buton Utara'!I10</f>
        <v>39.358392000000002</v>
      </c>
      <c r="R11" s="92">
        <f t="shared" ref="R11:R74" si="3">Q11/$Q$90</f>
        <v>1.0874130101913035E-2</v>
      </c>
      <c r="S11" s="92">
        <f t="shared" ref="S11:S74" si="4">R11*$I$96</f>
        <v>2.7185325254782586E-3</v>
      </c>
      <c r="T11" s="91">
        <f>J11+M11+P11+S11</f>
        <v>1.1824331407379486E-2</v>
      </c>
      <c r="U11" s="149">
        <f>T11*$F$99</f>
        <v>53035159.303102992</v>
      </c>
      <c r="V11" s="94">
        <f>ROUNDDOWN(E11+U11,-3)</f>
        <v>570564000</v>
      </c>
      <c r="W11" s="124">
        <f>3000000*12</f>
        <v>36000000</v>
      </c>
      <c r="X11" s="124">
        <f>2000000*12</f>
        <v>24000000</v>
      </c>
      <c r="Y11" s="125">
        <f>((1200000*6)+(1000000*2))*12</f>
        <v>110400000</v>
      </c>
      <c r="Z11" s="125">
        <f>(W11+X11+Y11)*3%</f>
        <v>5112000</v>
      </c>
      <c r="AA11" s="125">
        <f>(60000+40000+(30000*8)+(10800*10))*12</f>
        <v>5376000</v>
      </c>
      <c r="AB11" s="126">
        <f>V11*18%</f>
        <v>102701520</v>
      </c>
      <c r="AC11" s="126">
        <f>V11*10%</f>
        <v>57056400</v>
      </c>
      <c r="AD11" s="126">
        <f>V11*16%</f>
        <v>91290240</v>
      </c>
      <c r="AE11" s="81">
        <f>V11-(W11+X11+Y11+Z11+AA11+AB11+AC11+AD11)</f>
        <v>138627840</v>
      </c>
      <c r="AG11" s="158">
        <f>AC11-49200000</f>
        <v>7856400</v>
      </c>
      <c r="AI11" s="162">
        <f>AD11-$AI$6</f>
        <v>10290240</v>
      </c>
    </row>
    <row r="12" spans="2:35" s="121" customFormat="1" x14ac:dyDescent="0.25">
      <c r="B12" s="106">
        <v>2</v>
      </c>
      <c r="C12" s="107" t="str">
        <f>'7410 Kab. Buton Utara'!B12</f>
        <v>Bonegunu</v>
      </c>
      <c r="D12" s="107" t="str">
        <f>'7410 Kab. Buton Utara'!C12</f>
        <v>Tatombuli</v>
      </c>
      <c r="E12" s="139">
        <f t="shared" ref="E12:E75" si="5">($F$93*90%)/78</f>
        <v>517529596.15384614</v>
      </c>
      <c r="F12" s="107" t="str">
        <f>'7410 Kab. Buton Utara (2)'!D12</f>
        <v>Tertinggal</v>
      </c>
      <c r="G12" s="107">
        <f>'7410 Kab. Buton Utara'!E12</f>
        <v>5</v>
      </c>
      <c r="H12" s="113">
        <f>'7410 Kab. Buton Utara'!F12</f>
        <v>240</v>
      </c>
      <c r="I12" s="108">
        <f t="shared" ref="I12:I75" si="6">H12/$H$90</f>
        <v>5.0181909421653497E-3</v>
      </c>
      <c r="J12" s="108">
        <f t="shared" ref="J12:J75" si="7">I12*$I$93</f>
        <v>5.0181909421653499E-4</v>
      </c>
      <c r="K12" s="113">
        <f>'7410 Kab. Buton Utara'!G12</f>
        <v>105</v>
      </c>
      <c r="L12" s="108">
        <f t="shared" ref="L12:L75" si="8">K12/$K$90</f>
        <v>1.3664757938573659E-2</v>
      </c>
      <c r="M12" s="108">
        <f t="shared" si="0"/>
        <v>6.8323789692868297E-3</v>
      </c>
      <c r="N12" s="109">
        <f>'7410 Kab. Buton Utara'!H12</f>
        <v>24.838809999999999</v>
      </c>
      <c r="O12" s="108">
        <f t="shared" si="1"/>
        <v>1.4249665570328723E-2</v>
      </c>
      <c r="P12" s="108">
        <f t="shared" si="2"/>
        <v>2.1374498355493086E-3</v>
      </c>
      <c r="Q12" s="109">
        <f>'7410 Kab. Buton Utara'!I12</f>
        <v>48.442036000000002</v>
      </c>
      <c r="R12" s="108">
        <f t="shared" si="3"/>
        <v>1.3383803938574393E-2</v>
      </c>
      <c r="S12" s="108">
        <f t="shared" si="4"/>
        <v>3.3459509846435983E-3</v>
      </c>
      <c r="T12" s="106">
        <f t="shared" ref="T12:T75" si="9">J12+M12+P12+S12</f>
        <v>1.2817598883696272E-2</v>
      </c>
      <c r="U12" s="150">
        <f t="shared" ref="U12:U75" si="10">T12*$F$99</f>
        <v>57490218.70749145</v>
      </c>
      <c r="V12" s="140">
        <f t="shared" ref="V12:V75" si="11">ROUNDDOWN(E12+U12,-3)</f>
        <v>575019000</v>
      </c>
      <c r="W12" s="141">
        <f t="shared" ref="W12:W75" si="12">3000000*12</f>
        <v>36000000</v>
      </c>
      <c r="X12" s="141">
        <f t="shared" ref="X12:X75" si="13">2000000*12</f>
        <v>24000000</v>
      </c>
      <c r="Y12" s="125">
        <f t="shared" ref="Y12:Y75" si="14">((1200000*6)+(1000000*2))*12</f>
        <v>110400000</v>
      </c>
      <c r="Z12" s="142">
        <f t="shared" ref="Z12:Z75" si="15">(W12+X12+Y12)*3%</f>
        <v>5112000</v>
      </c>
      <c r="AA12" s="142">
        <f t="shared" ref="AA12:AA75" si="16">(60000+40000+(30000*8)+(10800*10))*12</f>
        <v>5376000</v>
      </c>
      <c r="AB12" s="143">
        <f t="shared" ref="AB12:AB75" si="17">V12*18%</f>
        <v>103503420</v>
      </c>
      <c r="AC12" s="126">
        <f t="shared" ref="AC12:AC75" si="18">V12*10%</f>
        <v>57501900</v>
      </c>
      <c r="AD12" s="126">
        <f t="shared" ref="AD12:AD75" si="19">V12*16%</f>
        <v>92003040</v>
      </c>
      <c r="AE12" s="144">
        <f t="shared" ref="AE12:AE75" si="20">V12-(W12+X12+Y12+Z12+AA12+AB12+AC12+AD12)</f>
        <v>141122640</v>
      </c>
      <c r="AG12" s="158">
        <f t="shared" ref="AG12:AG75" si="21">AC12-49200000</f>
        <v>8301900</v>
      </c>
      <c r="AI12" s="162">
        <f t="shared" ref="AI12:AI75" si="22">AD12-$AI$6</f>
        <v>11003040</v>
      </c>
    </row>
    <row r="13" spans="2:35" s="69" customFormat="1" x14ac:dyDescent="0.25">
      <c r="B13" s="91">
        <v>3</v>
      </c>
      <c r="C13" s="74" t="str">
        <f>'7410 Kab. Buton Utara'!B15</f>
        <v>Bonegunu</v>
      </c>
      <c r="D13" s="74" t="str">
        <f>'7410 Kab. Buton Utara'!C15</f>
        <v>Ronta</v>
      </c>
      <c r="E13" s="75">
        <f t="shared" si="5"/>
        <v>517529596.15384614</v>
      </c>
      <c r="F13" s="74" t="str">
        <f>'7410 Kab. Buton Utara (2)'!D15</f>
        <v>Tertinggal</v>
      </c>
      <c r="G13" s="74">
        <f>'7410 Kab. Buton Utara'!E15</f>
        <v>1</v>
      </c>
      <c r="H13" s="112">
        <f>'7410 Kab. Buton Utara'!F15</f>
        <v>418</v>
      </c>
      <c r="I13" s="92">
        <f t="shared" si="6"/>
        <v>8.7400158909379834E-3</v>
      </c>
      <c r="J13" s="92">
        <f t="shared" si="7"/>
        <v>8.7400158909379838E-4</v>
      </c>
      <c r="K13" s="112">
        <f>'7410 Kab. Buton Utara'!G15</f>
        <v>13</v>
      </c>
      <c r="L13" s="92">
        <f t="shared" si="8"/>
        <v>1.691827173347215E-3</v>
      </c>
      <c r="M13" s="92">
        <f t="shared" si="0"/>
        <v>8.4591358667360748E-4</v>
      </c>
      <c r="N13" s="93">
        <f>'7410 Kab. Buton Utara'!H15</f>
        <v>19.917515000000002</v>
      </c>
      <c r="O13" s="92">
        <f t="shared" si="1"/>
        <v>1.142638990120726E-2</v>
      </c>
      <c r="P13" s="92">
        <f t="shared" si="2"/>
        <v>1.7139584851810889E-3</v>
      </c>
      <c r="Q13" s="93">
        <f>'7410 Kab. Buton Utara'!I15</f>
        <v>54.790809000000003</v>
      </c>
      <c r="R13" s="92">
        <f t="shared" si="3"/>
        <v>1.513787416556722E-2</v>
      </c>
      <c r="S13" s="92">
        <f t="shared" si="4"/>
        <v>3.7844685413918051E-3</v>
      </c>
      <c r="T13" s="91">
        <f t="shared" si="9"/>
        <v>7.2183422023402999E-3</v>
      </c>
      <c r="U13" s="149">
        <f t="shared" si="10"/>
        <v>32376116.282271147</v>
      </c>
      <c r="V13" s="94">
        <f t="shared" si="11"/>
        <v>549905000</v>
      </c>
      <c r="W13" s="124">
        <f t="shared" si="12"/>
        <v>36000000</v>
      </c>
      <c r="X13" s="124">
        <f t="shared" si="13"/>
        <v>24000000</v>
      </c>
      <c r="Y13" s="125">
        <f t="shared" si="14"/>
        <v>110400000</v>
      </c>
      <c r="Z13" s="125">
        <f t="shared" si="15"/>
        <v>5112000</v>
      </c>
      <c r="AA13" s="125">
        <f t="shared" si="16"/>
        <v>5376000</v>
      </c>
      <c r="AB13" s="126">
        <f t="shared" si="17"/>
        <v>98982900</v>
      </c>
      <c r="AC13" s="126">
        <f t="shared" si="18"/>
        <v>54990500</v>
      </c>
      <c r="AD13" s="126">
        <f t="shared" si="19"/>
        <v>87984800</v>
      </c>
      <c r="AE13" s="81">
        <f t="shared" si="20"/>
        <v>127058800</v>
      </c>
      <c r="AG13" s="158">
        <f t="shared" si="21"/>
        <v>5790500</v>
      </c>
      <c r="AI13" s="162">
        <f t="shared" si="22"/>
        <v>6984800</v>
      </c>
    </row>
    <row r="14" spans="2:35" s="121" customFormat="1" x14ac:dyDescent="0.25">
      <c r="B14" s="106">
        <v>4</v>
      </c>
      <c r="C14" s="107" t="str">
        <f>'7410 Kab. Buton Utara'!B20</f>
        <v>Bonegunu</v>
      </c>
      <c r="D14" s="107" t="str">
        <f>'7410 Kab. Buton Utara'!C20</f>
        <v>Ngapa'ea</v>
      </c>
      <c r="E14" s="139">
        <f t="shared" si="5"/>
        <v>517529596.15384614</v>
      </c>
      <c r="F14" s="107" t="str">
        <f>'7410 Kab. Buton Utara (2)'!D20</f>
        <v>Tertinggal</v>
      </c>
      <c r="G14" s="107">
        <f>'7410 Kab. Buton Utara'!E20</f>
        <v>3</v>
      </c>
      <c r="H14" s="113">
        <f>'7410 Kab. Buton Utara'!F20</f>
        <v>418</v>
      </c>
      <c r="I14" s="108">
        <f t="shared" si="6"/>
        <v>8.7400158909379834E-3</v>
      </c>
      <c r="J14" s="108">
        <f t="shared" si="7"/>
        <v>8.7400158909379838E-4</v>
      </c>
      <c r="K14" s="113">
        <f>'7410 Kab. Buton Utara'!G20</f>
        <v>62</v>
      </c>
      <c r="L14" s="108">
        <f t="shared" si="8"/>
        <v>8.068714211348256E-3</v>
      </c>
      <c r="M14" s="108">
        <f t="shared" si="0"/>
        <v>4.034357105674128E-3</v>
      </c>
      <c r="N14" s="109">
        <f>'7410 Kab. Buton Utara'!H20</f>
        <v>120.997367</v>
      </c>
      <c r="O14" s="108">
        <f t="shared" si="1"/>
        <v>6.9414437110325689E-2</v>
      </c>
      <c r="P14" s="108">
        <f t="shared" si="2"/>
        <v>1.0412165566548852E-2</v>
      </c>
      <c r="Q14" s="109">
        <f>'7410 Kab. Buton Utara'!I20</f>
        <v>58.255128999999997</v>
      </c>
      <c r="R14" s="108">
        <f t="shared" si="3"/>
        <v>1.6095013532304036E-2</v>
      </c>
      <c r="S14" s="108">
        <f t="shared" si="4"/>
        <v>4.023753383076009E-3</v>
      </c>
      <c r="T14" s="106">
        <f t="shared" si="9"/>
        <v>1.9344277644392789E-2</v>
      </c>
      <c r="U14" s="150">
        <f t="shared" si="10"/>
        <v>86764047.04231745</v>
      </c>
      <c r="V14" s="140">
        <f t="shared" si="11"/>
        <v>604293000</v>
      </c>
      <c r="W14" s="141">
        <f t="shared" si="12"/>
        <v>36000000</v>
      </c>
      <c r="X14" s="141">
        <f t="shared" si="13"/>
        <v>24000000</v>
      </c>
      <c r="Y14" s="125">
        <f t="shared" si="14"/>
        <v>110400000</v>
      </c>
      <c r="Z14" s="142">
        <f t="shared" si="15"/>
        <v>5112000</v>
      </c>
      <c r="AA14" s="142">
        <f t="shared" si="16"/>
        <v>5376000</v>
      </c>
      <c r="AB14" s="143">
        <f t="shared" si="17"/>
        <v>108772740</v>
      </c>
      <c r="AC14" s="126">
        <f t="shared" si="18"/>
        <v>60429300</v>
      </c>
      <c r="AD14" s="126">
        <f t="shared" si="19"/>
        <v>96686880</v>
      </c>
      <c r="AE14" s="144">
        <f t="shared" si="20"/>
        <v>157516080</v>
      </c>
      <c r="AG14" s="158">
        <f t="shared" si="21"/>
        <v>11229300</v>
      </c>
      <c r="AI14" s="162">
        <f t="shared" si="22"/>
        <v>15686880</v>
      </c>
    </row>
    <row r="15" spans="2:35" s="69" customFormat="1" ht="30" x14ac:dyDescent="0.25">
      <c r="B15" s="91">
        <v>5</v>
      </c>
      <c r="C15" s="74" t="str">
        <f>'7410 Kab. Buton Utara'!B28</f>
        <v>Bonegunu</v>
      </c>
      <c r="D15" s="74" t="str">
        <f>'7410 Kab. Buton Utara'!C28</f>
        <v>Koboruno</v>
      </c>
      <c r="E15" s="75">
        <f t="shared" si="5"/>
        <v>517529596.15384614</v>
      </c>
      <c r="F15" s="74" t="str">
        <f>'7410 Kab. Buton Utara (2)'!D28</f>
        <v>Sangat Tertinggal</v>
      </c>
      <c r="G15" s="74">
        <f>'7410 Kab. Buton Utara'!E28</f>
        <v>2</v>
      </c>
      <c r="H15" s="112">
        <f>'7410 Kab. Buton Utara'!F28</f>
        <v>204</v>
      </c>
      <c r="I15" s="92">
        <f t="shared" si="6"/>
        <v>4.2654623008405472E-3</v>
      </c>
      <c r="J15" s="92">
        <f t="shared" si="7"/>
        <v>4.2654623008405476E-4</v>
      </c>
      <c r="K15" s="112">
        <f>'7410 Kab. Buton Utara'!G28</f>
        <v>30</v>
      </c>
      <c r="L15" s="92">
        <f t="shared" si="8"/>
        <v>3.9042165538781884E-3</v>
      </c>
      <c r="M15" s="92">
        <f t="shared" si="0"/>
        <v>1.9521082769390942E-3</v>
      </c>
      <c r="N15" s="93">
        <f>'7410 Kab. Buton Utara'!H28</f>
        <v>6.8011030000000003</v>
      </c>
      <c r="O15" s="92">
        <f t="shared" si="1"/>
        <v>3.9016942945076434E-3</v>
      </c>
      <c r="P15" s="92">
        <f t="shared" si="2"/>
        <v>5.852541441761465E-4</v>
      </c>
      <c r="Q15" s="93">
        <f>'7410 Kab. Buton Utara'!I28</f>
        <v>52.335044000000003</v>
      </c>
      <c r="R15" s="92">
        <f t="shared" si="3"/>
        <v>1.4459383334190664E-2</v>
      </c>
      <c r="S15" s="92">
        <f t="shared" si="4"/>
        <v>3.614845833547666E-3</v>
      </c>
      <c r="T15" s="91">
        <f t="shared" si="9"/>
        <v>6.5787544847469622E-3</v>
      </c>
      <c r="U15" s="149">
        <f t="shared" si="10"/>
        <v>29507401.314615462</v>
      </c>
      <c r="V15" s="94">
        <f t="shared" si="11"/>
        <v>547036000</v>
      </c>
      <c r="W15" s="124">
        <f t="shared" si="12"/>
        <v>36000000</v>
      </c>
      <c r="X15" s="124">
        <f t="shared" si="13"/>
        <v>24000000</v>
      </c>
      <c r="Y15" s="125">
        <f t="shared" si="14"/>
        <v>110400000</v>
      </c>
      <c r="Z15" s="125">
        <f t="shared" si="15"/>
        <v>5112000</v>
      </c>
      <c r="AA15" s="125">
        <f t="shared" si="16"/>
        <v>5376000</v>
      </c>
      <c r="AB15" s="126">
        <f t="shared" si="17"/>
        <v>98466480</v>
      </c>
      <c r="AC15" s="126">
        <f t="shared" si="18"/>
        <v>54703600</v>
      </c>
      <c r="AD15" s="126">
        <f t="shared" si="19"/>
        <v>87525760</v>
      </c>
      <c r="AE15" s="81">
        <f t="shared" si="20"/>
        <v>125452160</v>
      </c>
      <c r="AG15" s="158">
        <f t="shared" si="21"/>
        <v>5503600</v>
      </c>
      <c r="AI15" s="162">
        <f t="shared" si="22"/>
        <v>6525760</v>
      </c>
    </row>
    <row r="16" spans="2:35" s="121" customFormat="1" x14ac:dyDescent="0.25">
      <c r="B16" s="106">
        <v>6</v>
      </c>
      <c r="C16" s="107" t="str">
        <f>'7410 Kab. Buton Utara'!B34</f>
        <v>Bonegunu</v>
      </c>
      <c r="D16" s="107" t="str">
        <f>'7410 Kab. Buton Utara'!C34</f>
        <v>Rante Gola</v>
      </c>
      <c r="E16" s="139">
        <f t="shared" si="5"/>
        <v>517529596.15384614</v>
      </c>
      <c r="F16" s="107" t="str">
        <f>'7410 Kab. Buton Utara (2)'!D34</f>
        <v>Berkembang</v>
      </c>
      <c r="G16" s="107">
        <f>'7410 Kab. Buton Utara'!E34</f>
        <v>3</v>
      </c>
      <c r="H16" s="113">
        <f>'7410 Kab. Buton Utara'!F34</f>
        <v>484</v>
      </c>
      <c r="I16" s="108">
        <f t="shared" si="6"/>
        <v>1.0120018400033454E-2</v>
      </c>
      <c r="J16" s="108">
        <f t="shared" si="7"/>
        <v>1.0120018400033455E-3</v>
      </c>
      <c r="K16" s="113">
        <f>'7410 Kab. Buton Utara'!G34</f>
        <v>43</v>
      </c>
      <c r="L16" s="108">
        <f t="shared" si="8"/>
        <v>5.5960437272254034E-3</v>
      </c>
      <c r="M16" s="108">
        <f t="shared" si="0"/>
        <v>2.7980218636127017E-3</v>
      </c>
      <c r="N16" s="109">
        <f>'7410 Kab. Buton Utara'!H34</f>
        <v>49.793787999999999</v>
      </c>
      <c r="O16" s="108">
        <f t="shared" si="1"/>
        <v>2.8565975039860907E-2</v>
      </c>
      <c r="P16" s="108">
        <f t="shared" si="2"/>
        <v>4.2848962559791362E-3</v>
      </c>
      <c r="Q16" s="109">
        <f>'7410 Kab. Buton Utara'!I34</f>
        <v>61.483533999999999</v>
      </c>
      <c r="R16" s="108">
        <f t="shared" si="3"/>
        <v>1.698697314263737E-2</v>
      </c>
      <c r="S16" s="108">
        <f t="shared" si="4"/>
        <v>4.2467432856593424E-3</v>
      </c>
      <c r="T16" s="106">
        <f t="shared" si="9"/>
        <v>1.2341663245254526E-2</v>
      </c>
      <c r="U16" s="150">
        <f t="shared" si="10"/>
        <v>55355525.291588955</v>
      </c>
      <c r="V16" s="140">
        <f t="shared" si="11"/>
        <v>572885000</v>
      </c>
      <c r="W16" s="141">
        <f t="shared" si="12"/>
        <v>36000000</v>
      </c>
      <c r="X16" s="141">
        <f t="shared" si="13"/>
        <v>24000000</v>
      </c>
      <c r="Y16" s="125">
        <f t="shared" si="14"/>
        <v>110400000</v>
      </c>
      <c r="Z16" s="142">
        <f t="shared" si="15"/>
        <v>5112000</v>
      </c>
      <c r="AA16" s="142">
        <f t="shared" si="16"/>
        <v>5376000</v>
      </c>
      <c r="AB16" s="143">
        <f t="shared" si="17"/>
        <v>103119300</v>
      </c>
      <c r="AC16" s="126">
        <f t="shared" si="18"/>
        <v>57288500</v>
      </c>
      <c r="AD16" s="126">
        <f t="shared" si="19"/>
        <v>91661600</v>
      </c>
      <c r="AE16" s="144">
        <f t="shared" si="20"/>
        <v>139927600</v>
      </c>
      <c r="AG16" s="158">
        <f t="shared" si="21"/>
        <v>8088500</v>
      </c>
      <c r="AI16" s="162">
        <f t="shared" si="22"/>
        <v>10661600</v>
      </c>
    </row>
    <row r="17" spans="2:35" s="69" customFormat="1" x14ac:dyDescent="0.25">
      <c r="B17" s="91">
        <v>7</v>
      </c>
      <c r="C17" s="74" t="str">
        <f>'7410 Kab. Buton Utara'!B38</f>
        <v>Bonegunu</v>
      </c>
      <c r="D17" s="74" t="str">
        <f>'7410 Kab. Buton Utara'!C38</f>
        <v>Waode Angkalo</v>
      </c>
      <c r="E17" s="75">
        <f t="shared" si="5"/>
        <v>517529596.15384614</v>
      </c>
      <c r="F17" s="74" t="str">
        <f>'7410 Kab. Buton Utara (2)'!D38</f>
        <v>Tertinggal</v>
      </c>
      <c r="G17" s="74">
        <f>'7410 Kab. Buton Utara'!E38</f>
        <v>3</v>
      </c>
      <c r="H17" s="112">
        <f>'7410 Kab. Buton Utara'!F38</f>
        <v>751</v>
      </c>
      <c r="I17" s="92">
        <f t="shared" si="6"/>
        <v>1.5702755823192405E-2</v>
      </c>
      <c r="J17" s="92">
        <f t="shared" si="7"/>
        <v>1.5702755823192407E-3</v>
      </c>
      <c r="K17" s="112">
        <f>'7410 Kab. Buton Utara'!G38</f>
        <v>59</v>
      </c>
      <c r="L17" s="92">
        <f t="shared" si="8"/>
        <v>7.6782925559604372E-3</v>
      </c>
      <c r="M17" s="92">
        <f t="shared" si="0"/>
        <v>3.8391462779802186E-3</v>
      </c>
      <c r="N17" s="93">
        <f>'7410 Kab. Buton Utara'!H38</f>
        <v>8.1046479999999992</v>
      </c>
      <c r="O17" s="92">
        <f t="shared" si="1"/>
        <v>4.6495191824903661E-3</v>
      </c>
      <c r="P17" s="92">
        <f t="shared" si="2"/>
        <v>6.9742787737355491E-4</v>
      </c>
      <c r="Q17" s="93">
        <f>'7410 Kab. Buton Utara'!I38</f>
        <v>57.714174</v>
      </c>
      <c r="R17" s="92">
        <f t="shared" si="3"/>
        <v>1.5945555824548079E-2</v>
      </c>
      <c r="S17" s="92">
        <f t="shared" si="4"/>
        <v>3.9863889561370198E-3</v>
      </c>
      <c r="T17" s="91">
        <f t="shared" si="9"/>
        <v>1.0093238693810035E-2</v>
      </c>
      <c r="U17" s="149">
        <f t="shared" si="10"/>
        <v>45270764.457462966</v>
      </c>
      <c r="V17" s="94">
        <f t="shared" si="11"/>
        <v>562800000</v>
      </c>
      <c r="W17" s="124">
        <f t="shared" si="12"/>
        <v>36000000</v>
      </c>
      <c r="X17" s="124">
        <f t="shared" si="13"/>
        <v>24000000</v>
      </c>
      <c r="Y17" s="125">
        <f t="shared" si="14"/>
        <v>110400000</v>
      </c>
      <c r="Z17" s="125">
        <f t="shared" si="15"/>
        <v>5112000</v>
      </c>
      <c r="AA17" s="125">
        <f t="shared" si="16"/>
        <v>5376000</v>
      </c>
      <c r="AB17" s="126">
        <f t="shared" si="17"/>
        <v>101304000</v>
      </c>
      <c r="AC17" s="126">
        <f t="shared" si="18"/>
        <v>56280000</v>
      </c>
      <c r="AD17" s="126">
        <f t="shared" si="19"/>
        <v>90048000</v>
      </c>
      <c r="AE17" s="81">
        <f t="shared" si="20"/>
        <v>134280000</v>
      </c>
      <c r="AG17" s="158">
        <f t="shared" si="21"/>
        <v>7080000</v>
      </c>
      <c r="AI17" s="162">
        <f t="shared" si="22"/>
        <v>9048000</v>
      </c>
    </row>
    <row r="18" spans="2:35" s="121" customFormat="1" ht="30" x14ac:dyDescent="0.25">
      <c r="B18" s="106">
        <v>8</v>
      </c>
      <c r="C18" s="107" t="str">
        <f>'7410 Kab. Buton Utara'!B60</f>
        <v>Bonegunu</v>
      </c>
      <c r="D18" s="107" t="str">
        <f>'7410 Kab. Buton Utara'!C60</f>
        <v>Langere</v>
      </c>
      <c r="E18" s="139">
        <f t="shared" si="5"/>
        <v>517529596.15384614</v>
      </c>
      <c r="F18" s="107" t="str">
        <f>'7410 Kab. Buton Utara (2)'!D60</f>
        <v>Sangat Tertinggal</v>
      </c>
      <c r="G18" s="107">
        <f>'7410 Kab. Buton Utara'!E60</f>
        <v>7</v>
      </c>
      <c r="H18" s="113">
        <f>'7410 Kab. Buton Utara'!F60</f>
        <v>835</v>
      </c>
      <c r="I18" s="108">
        <f t="shared" si="6"/>
        <v>1.7459122652950278E-2</v>
      </c>
      <c r="J18" s="108">
        <f t="shared" si="7"/>
        <v>1.7459122652950278E-3</v>
      </c>
      <c r="K18" s="113">
        <f>'7410 Kab. Buton Utara'!G60</f>
        <v>228</v>
      </c>
      <c r="L18" s="108">
        <f t="shared" si="8"/>
        <v>2.9672045809474232E-2</v>
      </c>
      <c r="M18" s="108">
        <f t="shared" si="0"/>
        <v>1.4836022904737116E-2</v>
      </c>
      <c r="N18" s="109">
        <f>'7410 Kab. Buton Utara'!H60</f>
        <v>56.970571</v>
      </c>
      <c r="O18" s="108">
        <f t="shared" si="1"/>
        <v>3.2683191509604047E-2</v>
      </c>
      <c r="P18" s="108">
        <f t="shared" si="2"/>
        <v>4.9024787264406065E-3</v>
      </c>
      <c r="Q18" s="109">
        <f>'7410 Kab. Buton Utara'!I60</f>
        <v>69.362306000000004</v>
      </c>
      <c r="R18" s="108">
        <f t="shared" si="3"/>
        <v>1.9163759017713503E-2</v>
      </c>
      <c r="S18" s="108">
        <f t="shared" si="4"/>
        <v>4.7909397544283758E-3</v>
      </c>
      <c r="T18" s="106">
        <f t="shared" si="9"/>
        <v>2.6275353650901126E-2</v>
      </c>
      <c r="U18" s="150">
        <f t="shared" si="10"/>
        <v>117851700.75250301</v>
      </c>
      <c r="V18" s="140">
        <f t="shared" si="11"/>
        <v>635381000</v>
      </c>
      <c r="W18" s="141">
        <f t="shared" si="12"/>
        <v>36000000</v>
      </c>
      <c r="X18" s="141">
        <f t="shared" si="13"/>
        <v>24000000</v>
      </c>
      <c r="Y18" s="125">
        <f t="shared" si="14"/>
        <v>110400000</v>
      </c>
      <c r="Z18" s="142">
        <f t="shared" si="15"/>
        <v>5112000</v>
      </c>
      <c r="AA18" s="142">
        <f t="shared" si="16"/>
        <v>5376000</v>
      </c>
      <c r="AB18" s="143">
        <f t="shared" si="17"/>
        <v>114368580</v>
      </c>
      <c r="AC18" s="126">
        <f t="shared" si="18"/>
        <v>63538100</v>
      </c>
      <c r="AD18" s="126">
        <f t="shared" si="19"/>
        <v>101660960</v>
      </c>
      <c r="AE18" s="144">
        <f t="shared" si="20"/>
        <v>174925360</v>
      </c>
      <c r="AG18" s="158">
        <f t="shared" si="21"/>
        <v>14338100</v>
      </c>
      <c r="AI18" s="162">
        <f t="shared" si="22"/>
        <v>20660960</v>
      </c>
    </row>
    <row r="19" spans="2:35" s="69" customFormat="1" x14ac:dyDescent="0.25">
      <c r="B19" s="91">
        <v>9</v>
      </c>
      <c r="C19" s="74" t="str">
        <f>'7410 Kab. Buton Utara'!B68</f>
        <v>Bonegunu</v>
      </c>
      <c r="D19" s="74" t="str">
        <f>'7410 Kab. Buton Utara'!C68</f>
        <v>Damai Laborona</v>
      </c>
      <c r="E19" s="75">
        <f t="shared" si="5"/>
        <v>517529596.15384614</v>
      </c>
      <c r="F19" s="74" t="str">
        <f>'7410 Kab. Buton Utara (2)'!D68</f>
        <v>Tertinggal</v>
      </c>
      <c r="G19" s="74">
        <f>'7410 Kab. Buton Utara'!E68</f>
        <v>6</v>
      </c>
      <c r="H19" s="112">
        <f>'7410 Kab. Buton Utara'!F68</f>
        <v>1070</v>
      </c>
      <c r="I19" s="92">
        <f t="shared" si="6"/>
        <v>2.2372767950487184E-2</v>
      </c>
      <c r="J19" s="92">
        <f t="shared" si="7"/>
        <v>2.2372767950487185E-3</v>
      </c>
      <c r="K19" s="112">
        <f>'7410 Kab. Buton Utara'!G68</f>
        <v>173</v>
      </c>
      <c r="L19" s="92">
        <f t="shared" si="8"/>
        <v>2.2514315460697553E-2</v>
      </c>
      <c r="M19" s="92">
        <f t="shared" si="0"/>
        <v>1.1257157730348777E-2</v>
      </c>
      <c r="N19" s="93">
        <f>'7410 Kab. Buton Utara'!H68</f>
        <v>19.271476</v>
      </c>
      <c r="O19" s="92">
        <f t="shared" si="1"/>
        <v>1.1055766683130807E-2</v>
      </c>
      <c r="P19" s="92">
        <f t="shared" si="2"/>
        <v>1.658365002469621E-3</v>
      </c>
      <c r="Q19" s="93">
        <f>'7410 Kab. Buton Utara'!I68</f>
        <v>57.674177999999998</v>
      </c>
      <c r="R19" s="92">
        <f t="shared" si="3"/>
        <v>1.5934505532972241E-2</v>
      </c>
      <c r="S19" s="92">
        <f t="shared" si="4"/>
        <v>3.9836263832430602E-3</v>
      </c>
      <c r="T19" s="91">
        <f t="shared" si="9"/>
        <v>1.9136425911110175E-2</v>
      </c>
      <c r="U19" s="149">
        <f t="shared" si="10"/>
        <v>85831778.70457533</v>
      </c>
      <c r="V19" s="94">
        <f t="shared" si="11"/>
        <v>603361000</v>
      </c>
      <c r="W19" s="124">
        <f t="shared" si="12"/>
        <v>36000000</v>
      </c>
      <c r="X19" s="124">
        <f t="shared" si="13"/>
        <v>24000000</v>
      </c>
      <c r="Y19" s="125">
        <f t="shared" si="14"/>
        <v>110400000</v>
      </c>
      <c r="Z19" s="125">
        <f t="shared" si="15"/>
        <v>5112000</v>
      </c>
      <c r="AA19" s="125">
        <f t="shared" si="16"/>
        <v>5376000</v>
      </c>
      <c r="AB19" s="126">
        <f t="shared" si="17"/>
        <v>108604980</v>
      </c>
      <c r="AC19" s="126">
        <f t="shared" si="18"/>
        <v>60336100</v>
      </c>
      <c r="AD19" s="126">
        <f t="shared" si="19"/>
        <v>96537760</v>
      </c>
      <c r="AE19" s="81">
        <f t="shared" si="20"/>
        <v>156994160</v>
      </c>
      <c r="AG19" s="158">
        <f t="shared" si="21"/>
        <v>11136100</v>
      </c>
      <c r="AI19" s="162">
        <f t="shared" si="22"/>
        <v>15537760</v>
      </c>
    </row>
    <row r="20" spans="2:35" s="121" customFormat="1" ht="30" x14ac:dyDescent="0.25">
      <c r="B20" s="106">
        <v>10</v>
      </c>
      <c r="C20" s="107" t="str">
        <f>'7410 Kab. Buton Utara'!B70</f>
        <v>Bonegunu</v>
      </c>
      <c r="D20" s="107" t="str">
        <f>'7410 Kab. Buton Utara'!C70</f>
        <v>Waode Kalowo</v>
      </c>
      <c r="E20" s="139">
        <f t="shared" si="5"/>
        <v>517529596.15384614</v>
      </c>
      <c r="F20" s="107" t="str">
        <f>'7410 Kab. Buton Utara (2)'!D70</f>
        <v>Sangat Tertinggal</v>
      </c>
      <c r="G20" s="107">
        <f>'7410 Kab. Buton Utara'!E70</f>
        <v>3</v>
      </c>
      <c r="H20" s="113">
        <f>'7410 Kab. Buton Utara'!F70</f>
        <v>487</v>
      </c>
      <c r="I20" s="108">
        <f t="shared" si="6"/>
        <v>1.0182745786810521E-2</v>
      </c>
      <c r="J20" s="108">
        <f t="shared" si="7"/>
        <v>1.0182745786810521E-3</v>
      </c>
      <c r="K20" s="113">
        <f>'7410 Kab. Buton Utara'!G70</f>
        <v>59</v>
      </c>
      <c r="L20" s="108">
        <f t="shared" si="8"/>
        <v>7.6782925559604372E-3</v>
      </c>
      <c r="M20" s="108">
        <f t="shared" si="0"/>
        <v>3.8391462779802186E-3</v>
      </c>
      <c r="N20" s="109">
        <f>'7410 Kab. Buton Utara'!H70</f>
        <v>124.45443400000001</v>
      </c>
      <c r="O20" s="108">
        <f t="shared" si="1"/>
        <v>7.1397706381446963E-2</v>
      </c>
      <c r="P20" s="108">
        <f t="shared" si="2"/>
        <v>1.0709655957217044E-2</v>
      </c>
      <c r="Q20" s="109">
        <f>'7410 Kab. Buton Utara'!I70</f>
        <v>59.399377000000001</v>
      </c>
      <c r="R20" s="108">
        <f t="shared" si="3"/>
        <v>1.6411151997027234E-2</v>
      </c>
      <c r="S20" s="108">
        <f t="shared" si="4"/>
        <v>4.1027879992568085E-3</v>
      </c>
      <c r="T20" s="106">
        <f t="shared" si="9"/>
        <v>1.9669864813135124E-2</v>
      </c>
      <c r="U20" s="150">
        <f t="shared" si="10"/>
        <v>88224389.007235602</v>
      </c>
      <c r="V20" s="140">
        <f t="shared" si="11"/>
        <v>605753000</v>
      </c>
      <c r="W20" s="141">
        <f t="shared" si="12"/>
        <v>36000000</v>
      </c>
      <c r="X20" s="141">
        <f t="shared" si="13"/>
        <v>24000000</v>
      </c>
      <c r="Y20" s="125">
        <f t="shared" si="14"/>
        <v>110400000</v>
      </c>
      <c r="Z20" s="142">
        <f t="shared" si="15"/>
        <v>5112000</v>
      </c>
      <c r="AA20" s="142">
        <f t="shared" si="16"/>
        <v>5376000</v>
      </c>
      <c r="AB20" s="143">
        <f t="shared" si="17"/>
        <v>109035540</v>
      </c>
      <c r="AC20" s="126">
        <f t="shared" si="18"/>
        <v>60575300</v>
      </c>
      <c r="AD20" s="126">
        <f t="shared" si="19"/>
        <v>96920480</v>
      </c>
      <c r="AE20" s="144">
        <f t="shared" si="20"/>
        <v>158333680</v>
      </c>
      <c r="AG20" s="158">
        <f t="shared" si="21"/>
        <v>11375300</v>
      </c>
      <c r="AI20" s="162">
        <f t="shared" si="22"/>
        <v>15920480</v>
      </c>
    </row>
    <row r="21" spans="2:35" s="69" customFormat="1" x14ac:dyDescent="0.25">
      <c r="B21" s="91">
        <v>11</v>
      </c>
      <c r="C21" s="74" t="str">
        <f>'7410 Kab. Buton Utara'!B71</f>
        <v>Bonegunu</v>
      </c>
      <c r="D21" s="74" t="str">
        <f>'7410 Kab. Buton Utara'!C71</f>
        <v>Gunung Sari</v>
      </c>
      <c r="E21" s="75">
        <f t="shared" si="5"/>
        <v>517529596.15384614</v>
      </c>
      <c r="F21" s="74" t="str">
        <f>'7410 Kab. Buton Utara (2)'!D71</f>
        <v>Berkembang</v>
      </c>
      <c r="G21" s="74">
        <f>'7410 Kab. Buton Utara'!E71</f>
        <v>4</v>
      </c>
      <c r="H21" s="112">
        <f>'7410 Kab. Buton Utara'!F71</f>
        <v>485</v>
      </c>
      <c r="I21" s="92">
        <f t="shared" si="6"/>
        <v>1.0140927528959143E-2</v>
      </c>
      <c r="J21" s="92">
        <f t="shared" si="7"/>
        <v>1.0140927528959143E-3</v>
      </c>
      <c r="K21" s="112">
        <f>'7410 Kab. Buton Utara'!G71</f>
        <v>78</v>
      </c>
      <c r="L21" s="92">
        <f t="shared" si="8"/>
        <v>1.015096304008329E-2</v>
      </c>
      <c r="M21" s="92">
        <f t="shared" si="0"/>
        <v>5.0754815200416449E-3</v>
      </c>
      <c r="N21" s="93">
        <f>'7410 Kab. Buton Utara'!H71</f>
        <v>10.201654</v>
      </c>
      <c r="O21" s="92">
        <f t="shared" si="1"/>
        <v>5.8525411549187056E-3</v>
      </c>
      <c r="P21" s="92">
        <f t="shared" si="2"/>
        <v>8.7788117323780578E-4</v>
      </c>
      <c r="Q21" s="93">
        <f>'7410 Kab. Buton Utara'!I71</f>
        <v>40.964353000000003</v>
      </c>
      <c r="R21" s="92">
        <f t="shared" si="3"/>
        <v>1.1317832904928929E-2</v>
      </c>
      <c r="S21" s="92">
        <f t="shared" si="4"/>
        <v>2.8294582262322321E-3</v>
      </c>
      <c r="T21" s="91">
        <f t="shared" si="9"/>
        <v>9.7969136724075975E-3</v>
      </c>
      <c r="U21" s="149">
        <f t="shared" si="10"/>
        <v>43941670.729105048</v>
      </c>
      <c r="V21" s="94">
        <f t="shared" si="11"/>
        <v>561471000</v>
      </c>
      <c r="W21" s="124">
        <f t="shared" si="12"/>
        <v>36000000</v>
      </c>
      <c r="X21" s="124">
        <f t="shared" si="13"/>
        <v>24000000</v>
      </c>
      <c r="Y21" s="125">
        <f t="shared" si="14"/>
        <v>110400000</v>
      </c>
      <c r="Z21" s="125">
        <f t="shared" si="15"/>
        <v>5112000</v>
      </c>
      <c r="AA21" s="125">
        <f t="shared" si="16"/>
        <v>5376000</v>
      </c>
      <c r="AB21" s="126">
        <f t="shared" si="17"/>
        <v>101064780</v>
      </c>
      <c r="AC21" s="126">
        <f t="shared" si="18"/>
        <v>56147100</v>
      </c>
      <c r="AD21" s="126">
        <f t="shared" si="19"/>
        <v>89835360</v>
      </c>
      <c r="AE21" s="81">
        <f t="shared" si="20"/>
        <v>133535760</v>
      </c>
      <c r="AG21" s="158">
        <f t="shared" si="21"/>
        <v>6947100</v>
      </c>
      <c r="AI21" s="162">
        <f t="shared" si="22"/>
        <v>8835360</v>
      </c>
    </row>
    <row r="22" spans="2:35" s="121" customFormat="1" x14ac:dyDescent="0.25">
      <c r="B22" s="106">
        <v>12</v>
      </c>
      <c r="C22" s="107" t="str">
        <f>'7410 Kab. Buton Utara'!B77</f>
        <v>Bonegunu</v>
      </c>
      <c r="D22" s="107" t="str">
        <f>'7410 Kab. Buton Utara'!C77</f>
        <v>Koepisino</v>
      </c>
      <c r="E22" s="139">
        <f t="shared" si="5"/>
        <v>517529596.15384614</v>
      </c>
      <c r="F22" s="107" t="str">
        <f>'7410 Kab. Buton Utara (2)'!D77</f>
        <v>Tertinggal</v>
      </c>
      <c r="G22" s="107">
        <f>'7410 Kab. Buton Utara'!E77</f>
        <v>7</v>
      </c>
      <c r="H22" s="113">
        <f>'7410 Kab. Buton Utara'!F77</f>
        <v>789</v>
      </c>
      <c r="I22" s="108">
        <f t="shared" si="6"/>
        <v>1.6497302722368587E-2</v>
      </c>
      <c r="J22" s="108">
        <f t="shared" si="7"/>
        <v>1.6497302722368588E-3</v>
      </c>
      <c r="K22" s="113">
        <f>'7410 Kab. Buton Utara'!G77</f>
        <v>266</v>
      </c>
      <c r="L22" s="108">
        <f t="shared" si="8"/>
        <v>3.4617386777719937E-2</v>
      </c>
      <c r="M22" s="108">
        <f t="shared" si="0"/>
        <v>1.7308693388859969E-2</v>
      </c>
      <c r="N22" s="109">
        <f>'7410 Kab. Buton Utara'!H77</f>
        <v>54.408822999999998</v>
      </c>
      <c r="O22" s="108">
        <f t="shared" si="1"/>
        <v>3.1213553782375628E-2</v>
      </c>
      <c r="P22" s="108">
        <f t="shared" si="2"/>
        <v>4.682033067356344E-3</v>
      </c>
      <c r="Q22" s="109">
        <f>'7410 Kab. Buton Utara'!I77</f>
        <v>55.286183000000001</v>
      </c>
      <c r="R22" s="108">
        <f t="shared" si="3"/>
        <v>1.5274738530480936E-2</v>
      </c>
      <c r="S22" s="108">
        <f t="shared" si="4"/>
        <v>3.8186846326202341E-3</v>
      </c>
      <c r="T22" s="106">
        <f t="shared" si="9"/>
        <v>2.7459141361073407E-2</v>
      </c>
      <c r="U22" s="150">
        <f t="shared" si="10"/>
        <v>123161292.27417335</v>
      </c>
      <c r="V22" s="140">
        <f t="shared" si="11"/>
        <v>640690000</v>
      </c>
      <c r="W22" s="141">
        <f t="shared" si="12"/>
        <v>36000000</v>
      </c>
      <c r="X22" s="141">
        <f t="shared" si="13"/>
        <v>24000000</v>
      </c>
      <c r="Y22" s="125">
        <f t="shared" si="14"/>
        <v>110400000</v>
      </c>
      <c r="Z22" s="142">
        <f t="shared" si="15"/>
        <v>5112000</v>
      </c>
      <c r="AA22" s="142">
        <f t="shared" si="16"/>
        <v>5376000</v>
      </c>
      <c r="AB22" s="143">
        <f t="shared" si="17"/>
        <v>115324200</v>
      </c>
      <c r="AC22" s="126">
        <f t="shared" si="18"/>
        <v>64069000</v>
      </c>
      <c r="AD22" s="126">
        <f t="shared" si="19"/>
        <v>102510400</v>
      </c>
      <c r="AE22" s="144">
        <f t="shared" si="20"/>
        <v>177898400</v>
      </c>
      <c r="AG22" s="158">
        <f t="shared" si="21"/>
        <v>14869000</v>
      </c>
      <c r="AI22" s="162">
        <f t="shared" si="22"/>
        <v>21510400</v>
      </c>
    </row>
    <row r="23" spans="2:35" s="69" customFormat="1" x14ac:dyDescent="0.25">
      <c r="B23" s="91">
        <v>13</v>
      </c>
      <c r="C23" s="74" t="str">
        <f>'7410 Kab. Buton Utara'!B79</f>
        <v>Bonegunu</v>
      </c>
      <c r="D23" s="74" t="str">
        <f>'7410 Kab. Buton Utara'!C79</f>
        <v>Laano Ipi</v>
      </c>
      <c r="E23" s="75">
        <f t="shared" si="5"/>
        <v>517529596.15384614</v>
      </c>
      <c r="F23" s="74" t="str">
        <f>'7410 Kab. Buton Utara (2)'!D79</f>
        <v>Tertinggal</v>
      </c>
      <c r="G23" s="74">
        <f>'7410 Kab. Buton Utara'!E79</f>
        <v>4</v>
      </c>
      <c r="H23" s="112">
        <f>'7410 Kab. Buton Utara'!F79</f>
        <v>362</v>
      </c>
      <c r="I23" s="92">
        <f t="shared" si="6"/>
        <v>7.5691046710994019E-3</v>
      </c>
      <c r="J23" s="92">
        <f t="shared" si="7"/>
        <v>7.5691046710994021E-4</v>
      </c>
      <c r="K23" s="112">
        <f>'7410 Kab. Buton Utara'!G79</f>
        <v>86</v>
      </c>
      <c r="L23" s="92">
        <f t="shared" si="8"/>
        <v>1.1192087454450807E-2</v>
      </c>
      <c r="M23" s="92">
        <f t="shared" si="0"/>
        <v>5.5960437272254034E-3</v>
      </c>
      <c r="N23" s="93">
        <f>'7410 Kab. Buton Utara'!H79</f>
        <v>10.86698</v>
      </c>
      <c r="O23" s="92">
        <f t="shared" si="1"/>
        <v>6.2342290455722647E-3</v>
      </c>
      <c r="P23" s="92">
        <f t="shared" si="2"/>
        <v>9.3513435683583964E-4</v>
      </c>
      <c r="Q23" s="93">
        <f>'7410 Kab. Buton Utara'!I79</f>
        <v>40.356338000000001</v>
      </c>
      <c r="R23" s="92">
        <f t="shared" si="3"/>
        <v>1.1149847530579422E-2</v>
      </c>
      <c r="S23" s="92">
        <f t="shared" si="4"/>
        <v>2.7874618826448554E-3</v>
      </c>
      <c r="T23" s="91">
        <f t="shared" si="9"/>
        <v>1.0075550433816038E-2</v>
      </c>
      <c r="U23" s="149">
        <f t="shared" si="10"/>
        <v>45191428.074351206</v>
      </c>
      <c r="V23" s="94">
        <f t="shared" si="11"/>
        <v>562721000</v>
      </c>
      <c r="W23" s="124">
        <f t="shared" si="12"/>
        <v>36000000</v>
      </c>
      <c r="X23" s="124">
        <f t="shared" si="13"/>
        <v>24000000</v>
      </c>
      <c r="Y23" s="125">
        <f t="shared" si="14"/>
        <v>110400000</v>
      </c>
      <c r="Z23" s="125">
        <f t="shared" si="15"/>
        <v>5112000</v>
      </c>
      <c r="AA23" s="125">
        <f t="shared" si="16"/>
        <v>5376000</v>
      </c>
      <c r="AB23" s="126">
        <f t="shared" si="17"/>
        <v>101289780</v>
      </c>
      <c r="AC23" s="126">
        <f t="shared" si="18"/>
        <v>56272100</v>
      </c>
      <c r="AD23" s="126">
        <f t="shared" si="19"/>
        <v>90035360</v>
      </c>
      <c r="AE23" s="81">
        <f t="shared" si="20"/>
        <v>134235760</v>
      </c>
      <c r="AG23" s="158">
        <f t="shared" si="21"/>
        <v>7072100</v>
      </c>
      <c r="AI23" s="162">
        <f t="shared" si="22"/>
        <v>9035360</v>
      </c>
    </row>
    <row r="24" spans="2:35" s="121" customFormat="1" x14ac:dyDescent="0.25">
      <c r="B24" s="106">
        <v>14</v>
      </c>
      <c r="C24" s="107" t="str">
        <f>'7410 Kab. Buton Utara'!B3</f>
        <v>Kambowa</v>
      </c>
      <c r="D24" s="107" t="str">
        <f>'7410 Kab. Buton Utara'!C3</f>
        <v>Baluara</v>
      </c>
      <c r="E24" s="139">
        <f t="shared" si="5"/>
        <v>517529596.15384614</v>
      </c>
      <c r="F24" s="107" t="str">
        <f>'7410 Kab. Buton Utara (2)'!D3</f>
        <v>Tertinggal</v>
      </c>
      <c r="G24" s="107">
        <f>'7410 Kab. Buton Utara'!E3</f>
        <v>5</v>
      </c>
      <c r="H24" s="113">
        <f>'7410 Kab. Buton Utara'!F3</f>
        <v>396</v>
      </c>
      <c r="I24" s="108">
        <f t="shared" si="6"/>
        <v>8.2800150545728271E-3</v>
      </c>
      <c r="J24" s="108">
        <f t="shared" si="7"/>
        <v>8.2800150545728278E-4</v>
      </c>
      <c r="K24" s="113">
        <f>'7410 Kab. Buton Utara'!G3</f>
        <v>107</v>
      </c>
      <c r="L24" s="108">
        <f t="shared" si="8"/>
        <v>1.3925039042165539E-2</v>
      </c>
      <c r="M24" s="108">
        <f t="shared" si="0"/>
        <v>6.9625195210827693E-3</v>
      </c>
      <c r="N24" s="109">
        <f>'7410 Kab. Buton Utara'!H3</f>
        <v>9.1089439999999993</v>
      </c>
      <c r="O24" s="108">
        <f t="shared" si="1"/>
        <v>5.2256692530299317E-3</v>
      </c>
      <c r="P24" s="108">
        <f t="shared" si="2"/>
        <v>7.8385038795448971E-4</v>
      </c>
      <c r="Q24" s="109">
        <f>'7410 Kab. Buton Utara'!I3</f>
        <v>55.218220000000002</v>
      </c>
      <c r="R24" s="108">
        <f t="shared" si="3"/>
        <v>1.5255961378606533E-2</v>
      </c>
      <c r="S24" s="108">
        <f t="shared" si="4"/>
        <v>3.8139903446516334E-3</v>
      </c>
      <c r="T24" s="106">
        <f t="shared" si="9"/>
        <v>1.2388361759146175E-2</v>
      </c>
      <c r="U24" s="150">
        <f t="shared" si="10"/>
        <v>55564980.104561821</v>
      </c>
      <c r="V24" s="140">
        <f t="shared" si="11"/>
        <v>573094000</v>
      </c>
      <c r="W24" s="141">
        <f t="shared" si="12"/>
        <v>36000000</v>
      </c>
      <c r="X24" s="141">
        <f t="shared" si="13"/>
        <v>24000000</v>
      </c>
      <c r="Y24" s="125">
        <f t="shared" si="14"/>
        <v>110400000</v>
      </c>
      <c r="Z24" s="142">
        <f t="shared" si="15"/>
        <v>5112000</v>
      </c>
      <c r="AA24" s="142">
        <f t="shared" si="16"/>
        <v>5376000</v>
      </c>
      <c r="AB24" s="143">
        <f t="shared" si="17"/>
        <v>103156920</v>
      </c>
      <c r="AC24" s="126">
        <f t="shared" si="18"/>
        <v>57309400</v>
      </c>
      <c r="AD24" s="126">
        <f t="shared" si="19"/>
        <v>91695040</v>
      </c>
      <c r="AE24" s="144">
        <f t="shared" si="20"/>
        <v>140044640</v>
      </c>
      <c r="AG24" s="158">
        <f t="shared" si="21"/>
        <v>8109400</v>
      </c>
      <c r="AI24" s="162">
        <f t="shared" si="22"/>
        <v>10695040</v>
      </c>
    </row>
    <row r="25" spans="2:35" s="69" customFormat="1" x14ac:dyDescent="0.25">
      <c r="B25" s="91">
        <v>15</v>
      </c>
      <c r="C25" s="74" t="str">
        <f>'7410 Kab. Buton Utara'!B5</f>
        <v>Kambowa</v>
      </c>
      <c r="D25" s="74" t="str">
        <f>'7410 Kab. Buton Utara'!C5</f>
        <v>Bubu</v>
      </c>
      <c r="E25" s="75">
        <f t="shared" si="5"/>
        <v>517529596.15384614</v>
      </c>
      <c r="F25" s="74" t="str">
        <f>'7410 Kab. Buton Utara (2)'!D5</f>
        <v>Tertinggal</v>
      </c>
      <c r="G25" s="74">
        <f>'7410 Kab. Buton Utara'!E5</f>
        <v>6</v>
      </c>
      <c r="H25" s="112">
        <f>'7410 Kab. Buton Utara'!F5</f>
        <v>913</v>
      </c>
      <c r="I25" s="92">
        <f t="shared" si="6"/>
        <v>1.9090034709154016E-2</v>
      </c>
      <c r="J25" s="92">
        <f t="shared" si="7"/>
        <v>1.9090034709154016E-3</v>
      </c>
      <c r="K25" s="112">
        <f>'7410 Kab. Buton Utara'!G5</f>
        <v>179</v>
      </c>
      <c r="L25" s="92">
        <f t="shared" si="8"/>
        <v>2.3295158771473191E-2</v>
      </c>
      <c r="M25" s="92">
        <f t="shared" si="0"/>
        <v>1.1647579385736595E-2</v>
      </c>
      <c r="N25" s="93">
        <f>'7410 Kab. Buton Utara'!H5</f>
        <v>6.8284659999999997</v>
      </c>
      <c r="O25" s="92">
        <f t="shared" si="1"/>
        <v>3.9173920513245319E-3</v>
      </c>
      <c r="P25" s="92">
        <f t="shared" si="2"/>
        <v>5.8760880769867974E-4</v>
      </c>
      <c r="Q25" s="93">
        <f>'7410 Kab. Buton Utara'!I5</f>
        <v>32.71669</v>
      </c>
      <c r="R25" s="92">
        <f t="shared" si="3"/>
        <v>9.0391280102082704E-3</v>
      </c>
      <c r="S25" s="92">
        <f t="shared" si="4"/>
        <v>2.2597820025520676E-3</v>
      </c>
      <c r="T25" s="91">
        <f t="shared" si="9"/>
        <v>1.6403973666902744E-2</v>
      </c>
      <c r="U25" s="149">
        <f t="shared" si="10"/>
        <v>73576029.515304372</v>
      </c>
      <c r="V25" s="94">
        <f t="shared" si="11"/>
        <v>591105000</v>
      </c>
      <c r="W25" s="124">
        <f t="shared" si="12"/>
        <v>36000000</v>
      </c>
      <c r="X25" s="124">
        <f t="shared" si="13"/>
        <v>24000000</v>
      </c>
      <c r="Y25" s="125">
        <f t="shared" si="14"/>
        <v>110400000</v>
      </c>
      <c r="Z25" s="125">
        <f t="shared" si="15"/>
        <v>5112000</v>
      </c>
      <c r="AA25" s="125">
        <f t="shared" si="16"/>
        <v>5376000</v>
      </c>
      <c r="AB25" s="126">
        <f t="shared" si="17"/>
        <v>106398900</v>
      </c>
      <c r="AC25" s="126">
        <f t="shared" si="18"/>
        <v>59110500</v>
      </c>
      <c r="AD25" s="126">
        <f t="shared" si="19"/>
        <v>94576800</v>
      </c>
      <c r="AE25" s="81">
        <f t="shared" si="20"/>
        <v>150130800</v>
      </c>
      <c r="AG25" s="158">
        <f t="shared" si="21"/>
        <v>9910500</v>
      </c>
      <c r="AI25" s="162">
        <f t="shared" si="22"/>
        <v>13576800</v>
      </c>
    </row>
    <row r="26" spans="2:35" s="121" customFormat="1" x14ac:dyDescent="0.25">
      <c r="B26" s="106">
        <v>16</v>
      </c>
      <c r="C26" s="107" t="str">
        <f>'7410 Kab. Buton Utara'!B6</f>
        <v>Kambowa</v>
      </c>
      <c r="D26" s="107" t="str">
        <f>'7410 Kab. Buton Utara'!C6</f>
        <v>Mata</v>
      </c>
      <c r="E26" s="139">
        <f t="shared" si="5"/>
        <v>517529596.15384614</v>
      </c>
      <c r="F26" s="107" t="str">
        <f>'7410 Kab. Buton Utara (2)'!D6</f>
        <v>Tertinggal</v>
      </c>
      <c r="G26" s="107">
        <f>'7410 Kab. Buton Utara'!E6</f>
        <v>4</v>
      </c>
      <c r="H26" s="113">
        <f>'7410 Kab. Buton Utara'!F6</f>
        <v>569</v>
      </c>
      <c r="I26" s="108">
        <f t="shared" si="6"/>
        <v>1.1897294358717015E-2</v>
      </c>
      <c r="J26" s="108">
        <f t="shared" si="7"/>
        <v>1.1897294358717016E-3</v>
      </c>
      <c r="K26" s="113">
        <f>'7410 Kab. Buton Utara'!G6</f>
        <v>75</v>
      </c>
      <c r="L26" s="108">
        <f t="shared" si="8"/>
        <v>9.760541384695471E-3</v>
      </c>
      <c r="M26" s="108">
        <f t="shared" si="0"/>
        <v>4.8802706923477355E-3</v>
      </c>
      <c r="N26" s="109">
        <f>'7410 Kab. Buton Utara'!H6</f>
        <v>10.820555000000001</v>
      </c>
      <c r="O26" s="108">
        <f t="shared" si="1"/>
        <v>6.2075956954197216E-3</v>
      </c>
      <c r="P26" s="108">
        <f t="shared" si="2"/>
        <v>9.3113935431295819E-4</v>
      </c>
      <c r="Q26" s="109">
        <f>'7410 Kab. Buton Utara'!I6</f>
        <v>33.644461999999997</v>
      </c>
      <c r="R26" s="108">
        <f t="shared" si="3"/>
        <v>9.2954574210468034E-3</v>
      </c>
      <c r="S26" s="108">
        <f t="shared" si="4"/>
        <v>2.3238643552617008E-3</v>
      </c>
      <c r="T26" s="106">
        <f t="shared" si="9"/>
        <v>9.3250038377940964E-3</v>
      </c>
      <c r="U26" s="150">
        <f t="shared" si="10"/>
        <v>41825034.075990915</v>
      </c>
      <c r="V26" s="140">
        <f t="shared" si="11"/>
        <v>559354000</v>
      </c>
      <c r="W26" s="141">
        <f t="shared" si="12"/>
        <v>36000000</v>
      </c>
      <c r="X26" s="141">
        <f t="shared" si="13"/>
        <v>24000000</v>
      </c>
      <c r="Y26" s="125">
        <f t="shared" si="14"/>
        <v>110400000</v>
      </c>
      <c r="Z26" s="142">
        <f t="shared" si="15"/>
        <v>5112000</v>
      </c>
      <c r="AA26" s="142">
        <f t="shared" si="16"/>
        <v>5376000</v>
      </c>
      <c r="AB26" s="143">
        <f t="shared" si="17"/>
        <v>100683720</v>
      </c>
      <c r="AC26" s="126">
        <f t="shared" si="18"/>
        <v>55935400</v>
      </c>
      <c r="AD26" s="126">
        <f t="shared" si="19"/>
        <v>89496640</v>
      </c>
      <c r="AE26" s="144">
        <f t="shared" si="20"/>
        <v>132350240</v>
      </c>
      <c r="AG26" s="158">
        <f t="shared" si="21"/>
        <v>6735400</v>
      </c>
      <c r="AI26" s="162">
        <f t="shared" si="22"/>
        <v>8496640</v>
      </c>
    </row>
    <row r="27" spans="2:35" s="69" customFormat="1" x14ac:dyDescent="0.25">
      <c r="B27" s="91">
        <v>17</v>
      </c>
      <c r="C27" s="74" t="str">
        <f>'7410 Kab. Buton Utara'!B8</f>
        <v>Kambowa</v>
      </c>
      <c r="D27" s="74" t="str">
        <f>'7410 Kab. Buton Utara'!C8</f>
        <v>Pongkowulu</v>
      </c>
      <c r="E27" s="75">
        <f t="shared" si="5"/>
        <v>517529596.15384614</v>
      </c>
      <c r="F27" s="74" t="str">
        <f>'7410 Kab. Buton Utara (2)'!D8</f>
        <v>Tertinggal</v>
      </c>
      <c r="G27" s="74">
        <f>'7410 Kab. Buton Utara'!E8</f>
        <v>7</v>
      </c>
      <c r="H27" s="112">
        <f>'7410 Kab. Buton Utara'!F8</f>
        <v>1016</v>
      </c>
      <c r="I27" s="92">
        <f t="shared" si="6"/>
        <v>2.124367498849998E-2</v>
      </c>
      <c r="J27" s="92">
        <f t="shared" si="7"/>
        <v>2.124367498849998E-3</v>
      </c>
      <c r="K27" s="112">
        <f>'7410 Kab. Buton Utara'!G8</f>
        <v>293</v>
      </c>
      <c r="L27" s="92">
        <f t="shared" si="8"/>
        <v>3.813118167621031E-2</v>
      </c>
      <c r="M27" s="92">
        <f t="shared" si="0"/>
        <v>1.9065590838105155E-2</v>
      </c>
      <c r="N27" s="93">
        <f>'7410 Kab. Buton Utara'!H8</f>
        <v>36.435775</v>
      </c>
      <c r="O27" s="92">
        <f t="shared" si="1"/>
        <v>2.0902676438434211E-2</v>
      </c>
      <c r="P27" s="92">
        <f t="shared" si="2"/>
        <v>3.1354014657651317E-3</v>
      </c>
      <c r="Q27" s="93">
        <f>'7410 Kab. Buton Utara'!I8</f>
        <v>33.50976</v>
      </c>
      <c r="R27" s="92">
        <f t="shared" si="3"/>
        <v>9.2582412900374927E-3</v>
      </c>
      <c r="S27" s="92">
        <f t="shared" si="4"/>
        <v>2.3145603225093732E-3</v>
      </c>
      <c r="T27" s="91">
        <f t="shared" si="9"/>
        <v>2.6639920125229657E-2</v>
      </c>
      <c r="U27" s="149">
        <f t="shared" si="10"/>
        <v>119486874.90116714</v>
      </c>
      <c r="V27" s="94">
        <f t="shared" si="11"/>
        <v>637016000</v>
      </c>
      <c r="W27" s="124">
        <f t="shared" si="12"/>
        <v>36000000</v>
      </c>
      <c r="X27" s="124">
        <f t="shared" si="13"/>
        <v>24000000</v>
      </c>
      <c r="Y27" s="125">
        <f t="shared" si="14"/>
        <v>110400000</v>
      </c>
      <c r="Z27" s="125">
        <f t="shared" si="15"/>
        <v>5112000</v>
      </c>
      <c r="AA27" s="125">
        <f t="shared" si="16"/>
        <v>5376000</v>
      </c>
      <c r="AB27" s="126">
        <f t="shared" si="17"/>
        <v>114662880</v>
      </c>
      <c r="AC27" s="126">
        <f t="shared" si="18"/>
        <v>63701600</v>
      </c>
      <c r="AD27" s="126">
        <f t="shared" si="19"/>
        <v>101922560</v>
      </c>
      <c r="AE27" s="81">
        <f t="shared" si="20"/>
        <v>175840960</v>
      </c>
      <c r="AG27" s="158">
        <f t="shared" si="21"/>
        <v>14501600</v>
      </c>
      <c r="AI27" s="162">
        <f t="shared" si="22"/>
        <v>20922560</v>
      </c>
    </row>
    <row r="28" spans="2:35" s="121" customFormat="1" x14ac:dyDescent="0.25">
      <c r="B28" s="106">
        <v>18</v>
      </c>
      <c r="C28" s="107" t="str">
        <f>'7410 Kab. Buton Utara'!B30</f>
        <v>Kambowa</v>
      </c>
      <c r="D28" s="107" t="str">
        <f>'7410 Kab. Buton Utara'!C30</f>
        <v>Lagundi</v>
      </c>
      <c r="E28" s="139">
        <f t="shared" si="5"/>
        <v>517529596.15384614</v>
      </c>
      <c r="F28" s="107" t="str">
        <f>'7410 Kab. Buton Utara (2)'!D30</f>
        <v>Tertinggal</v>
      </c>
      <c r="G28" s="107">
        <f>'7410 Kab. Buton Utara'!E30</f>
        <v>5</v>
      </c>
      <c r="H28" s="113">
        <f>'7410 Kab. Buton Utara'!F30</f>
        <v>901</v>
      </c>
      <c r="I28" s="108">
        <f t="shared" si="6"/>
        <v>1.883912516204575E-2</v>
      </c>
      <c r="J28" s="108">
        <f t="shared" si="7"/>
        <v>1.8839125162045751E-3</v>
      </c>
      <c r="K28" s="113">
        <f>'7410 Kab. Buton Utara'!G30</f>
        <v>141</v>
      </c>
      <c r="L28" s="108">
        <f t="shared" si="8"/>
        <v>1.8349817803227485E-2</v>
      </c>
      <c r="M28" s="108">
        <f t="shared" si="0"/>
        <v>9.1749089016137427E-3</v>
      </c>
      <c r="N28" s="109">
        <f>'7410 Kab. Buton Utara'!H30</f>
        <v>27.204411</v>
      </c>
      <c r="O28" s="108">
        <f t="shared" si="1"/>
        <v>1.5606776604345056E-2</v>
      </c>
      <c r="P28" s="108">
        <f t="shared" si="2"/>
        <v>2.3410164906517584E-3</v>
      </c>
      <c r="Q28" s="109">
        <f>'7410 Kab. Buton Utara'!I30</f>
        <v>34.748607999999997</v>
      </c>
      <c r="R28" s="108">
        <f t="shared" si="3"/>
        <v>9.6005163079928672E-3</v>
      </c>
      <c r="S28" s="108">
        <f t="shared" si="4"/>
        <v>2.4001290769982168E-3</v>
      </c>
      <c r="T28" s="106">
        <f t="shared" si="9"/>
        <v>1.5799966985468292E-2</v>
      </c>
      <c r="U28" s="150">
        <f t="shared" si="10"/>
        <v>70866904.621357068</v>
      </c>
      <c r="V28" s="140">
        <f t="shared" si="11"/>
        <v>588396000</v>
      </c>
      <c r="W28" s="141">
        <f t="shared" si="12"/>
        <v>36000000</v>
      </c>
      <c r="X28" s="141">
        <f t="shared" si="13"/>
        <v>24000000</v>
      </c>
      <c r="Y28" s="125">
        <f t="shared" si="14"/>
        <v>110400000</v>
      </c>
      <c r="Z28" s="142">
        <f t="shared" si="15"/>
        <v>5112000</v>
      </c>
      <c r="AA28" s="142">
        <f t="shared" si="16"/>
        <v>5376000</v>
      </c>
      <c r="AB28" s="143">
        <f t="shared" si="17"/>
        <v>105911280</v>
      </c>
      <c r="AC28" s="126">
        <f t="shared" si="18"/>
        <v>58839600</v>
      </c>
      <c r="AD28" s="126">
        <f t="shared" si="19"/>
        <v>94143360</v>
      </c>
      <c r="AE28" s="144">
        <f t="shared" si="20"/>
        <v>148613760</v>
      </c>
      <c r="AG28" s="158">
        <f t="shared" si="21"/>
        <v>9639600</v>
      </c>
      <c r="AI28" s="162">
        <f t="shared" si="22"/>
        <v>13143360</v>
      </c>
    </row>
    <row r="29" spans="2:35" s="69" customFormat="1" x14ac:dyDescent="0.25">
      <c r="B29" s="91">
        <v>19</v>
      </c>
      <c r="C29" s="74" t="str">
        <f>'7410 Kab. Buton Utara'!B35</f>
        <v>Kambowa</v>
      </c>
      <c r="D29" s="74" t="str">
        <f>'7410 Kab. Buton Utara'!C35</f>
        <v>Bubu Barat</v>
      </c>
      <c r="E29" s="75">
        <f t="shared" si="5"/>
        <v>517529596.15384614</v>
      </c>
      <c r="F29" s="74" t="str">
        <f>'7410 Kab. Buton Utara (2)'!D35</f>
        <v>Tertinggal</v>
      </c>
      <c r="G29" s="74">
        <f>'7410 Kab. Buton Utara'!E35</f>
        <v>3</v>
      </c>
      <c r="H29" s="112">
        <f>'7410 Kab. Buton Utara'!F35</f>
        <v>219</v>
      </c>
      <c r="I29" s="92">
        <f t="shared" si="6"/>
        <v>4.5790992347258816E-3</v>
      </c>
      <c r="J29" s="92">
        <f t="shared" si="7"/>
        <v>4.5790992347258816E-4</v>
      </c>
      <c r="K29" s="112">
        <f>'7410 Kab. Buton Utara'!G35</f>
        <v>61</v>
      </c>
      <c r="L29" s="92">
        <f t="shared" si="8"/>
        <v>7.9385736595523164E-3</v>
      </c>
      <c r="M29" s="92">
        <f t="shared" si="0"/>
        <v>3.9692868297761582E-3</v>
      </c>
      <c r="N29" s="93">
        <f>'7410 Kab. Buton Utara'!H35</f>
        <v>5.0394579999999998</v>
      </c>
      <c r="O29" s="92">
        <f t="shared" si="1"/>
        <v>2.8910640709324496E-3</v>
      </c>
      <c r="P29" s="92">
        <f t="shared" si="2"/>
        <v>4.3365961063986742E-4</v>
      </c>
      <c r="Q29" s="93">
        <f>'7410 Kab. Buton Utara'!I35</f>
        <v>63.865943999999999</v>
      </c>
      <c r="R29" s="92">
        <f t="shared" si="3"/>
        <v>1.7645197093862273E-2</v>
      </c>
      <c r="S29" s="92">
        <f t="shared" si="4"/>
        <v>4.4112992734655684E-3</v>
      </c>
      <c r="T29" s="91">
        <f t="shared" si="9"/>
        <v>9.2721556373541805E-3</v>
      </c>
      <c r="U29" s="149">
        <f t="shared" si="10"/>
        <v>41587996.341454484</v>
      </c>
      <c r="V29" s="94">
        <f t="shared" si="11"/>
        <v>559117000</v>
      </c>
      <c r="W29" s="124">
        <f t="shared" si="12"/>
        <v>36000000</v>
      </c>
      <c r="X29" s="124">
        <f t="shared" si="13"/>
        <v>24000000</v>
      </c>
      <c r="Y29" s="125">
        <f t="shared" si="14"/>
        <v>110400000</v>
      </c>
      <c r="Z29" s="125">
        <f t="shared" si="15"/>
        <v>5112000</v>
      </c>
      <c r="AA29" s="125">
        <f t="shared" si="16"/>
        <v>5376000</v>
      </c>
      <c r="AB29" s="126">
        <f t="shared" si="17"/>
        <v>100641060</v>
      </c>
      <c r="AC29" s="126">
        <f t="shared" si="18"/>
        <v>55911700</v>
      </c>
      <c r="AD29" s="126">
        <f t="shared" si="19"/>
        <v>89458720</v>
      </c>
      <c r="AE29" s="81">
        <f t="shared" si="20"/>
        <v>132217520</v>
      </c>
      <c r="AG29" s="158">
        <f t="shared" si="21"/>
        <v>6711700</v>
      </c>
      <c r="AI29" s="162">
        <f t="shared" si="22"/>
        <v>8458720</v>
      </c>
    </row>
    <row r="30" spans="2:35" s="121" customFormat="1" x14ac:dyDescent="0.25">
      <c r="B30" s="106">
        <v>20</v>
      </c>
      <c r="C30" s="107" t="str">
        <f>'7410 Kab. Buton Utara'!B41</f>
        <v>Kambowa</v>
      </c>
      <c r="D30" s="107" t="str">
        <f>'7410 Kab. Buton Utara'!C41</f>
        <v>Bente</v>
      </c>
      <c r="E30" s="139">
        <f t="shared" si="5"/>
        <v>517529596.15384614</v>
      </c>
      <c r="F30" s="107" t="str">
        <f>'7410 Kab. Buton Utara (2)'!D41</f>
        <v>Tertinggal</v>
      </c>
      <c r="G30" s="107">
        <f>'7410 Kab. Buton Utara'!E41</f>
        <v>4</v>
      </c>
      <c r="H30" s="113">
        <f>'7410 Kab. Buton Utara'!F41</f>
        <v>437</v>
      </c>
      <c r="I30" s="108">
        <f t="shared" si="6"/>
        <v>9.1372893405260742E-3</v>
      </c>
      <c r="J30" s="108">
        <f t="shared" si="7"/>
        <v>9.1372893405260744E-4</v>
      </c>
      <c r="K30" s="113">
        <f>'7410 Kab. Buton Utara'!G41</f>
        <v>70</v>
      </c>
      <c r="L30" s="108">
        <f t="shared" si="8"/>
        <v>9.1098386257157729E-3</v>
      </c>
      <c r="M30" s="108">
        <f t="shared" si="0"/>
        <v>4.5549193128578865E-3</v>
      </c>
      <c r="N30" s="109">
        <f>'7410 Kab. Buton Utara'!H41</f>
        <v>7.2137029999999998</v>
      </c>
      <c r="O30" s="108">
        <f t="shared" si="1"/>
        <v>4.138396939051308E-3</v>
      </c>
      <c r="P30" s="108">
        <f t="shared" si="2"/>
        <v>6.2075954085769622E-4</v>
      </c>
      <c r="Q30" s="109">
        <f>'7410 Kab. Buton Utara'!I41</f>
        <v>36.948517000000002</v>
      </c>
      <c r="R30" s="108">
        <f t="shared" si="3"/>
        <v>1.0208317985418344E-2</v>
      </c>
      <c r="S30" s="108">
        <f t="shared" si="4"/>
        <v>2.552079496354586E-3</v>
      </c>
      <c r="T30" s="106">
        <f t="shared" si="9"/>
        <v>8.6414872841227772E-3</v>
      </c>
      <c r="U30" s="150">
        <f t="shared" si="10"/>
        <v>38759287.010779031</v>
      </c>
      <c r="V30" s="140">
        <f t="shared" si="11"/>
        <v>556288000</v>
      </c>
      <c r="W30" s="141">
        <f t="shared" si="12"/>
        <v>36000000</v>
      </c>
      <c r="X30" s="141">
        <f t="shared" si="13"/>
        <v>24000000</v>
      </c>
      <c r="Y30" s="125">
        <f t="shared" si="14"/>
        <v>110400000</v>
      </c>
      <c r="Z30" s="142">
        <f t="shared" si="15"/>
        <v>5112000</v>
      </c>
      <c r="AA30" s="142">
        <f t="shared" si="16"/>
        <v>5376000</v>
      </c>
      <c r="AB30" s="143">
        <f t="shared" si="17"/>
        <v>100131840</v>
      </c>
      <c r="AC30" s="126">
        <f t="shared" si="18"/>
        <v>55628800</v>
      </c>
      <c r="AD30" s="126">
        <f t="shared" si="19"/>
        <v>89006080</v>
      </c>
      <c r="AE30" s="144">
        <f t="shared" si="20"/>
        <v>130633280</v>
      </c>
      <c r="AG30" s="158">
        <f t="shared" si="21"/>
        <v>6428800</v>
      </c>
      <c r="AI30" s="162">
        <f t="shared" si="22"/>
        <v>8006080</v>
      </c>
    </row>
    <row r="31" spans="2:35" s="69" customFormat="1" x14ac:dyDescent="0.25">
      <c r="B31" s="91">
        <v>21</v>
      </c>
      <c r="C31" s="74" t="str">
        <f>'7410 Kab. Buton Utara'!B43</f>
        <v>Kambowa</v>
      </c>
      <c r="D31" s="74" t="str">
        <f>'7410 Kab. Buton Utara'!C43</f>
        <v>Morindino</v>
      </c>
      <c r="E31" s="75">
        <f t="shared" si="5"/>
        <v>517529596.15384614</v>
      </c>
      <c r="F31" s="74" t="str">
        <f>'7410 Kab. Buton Utara (2)'!D43</f>
        <v>Tertinggal</v>
      </c>
      <c r="G31" s="74">
        <f>'7410 Kab. Buton Utara'!E43</f>
        <v>2</v>
      </c>
      <c r="H31" s="112">
        <f>'7410 Kab. Buton Utara'!F43</f>
        <v>448</v>
      </c>
      <c r="I31" s="92">
        <f t="shared" si="6"/>
        <v>9.3672897587086523E-3</v>
      </c>
      <c r="J31" s="92">
        <f t="shared" si="7"/>
        <v>9.367289758708653E-4</v>
      </c>
      <c r="K31" s="112">
        <f>'7410 Kab. Buton Utara'!G43</f>
        <v>37</v>
      </c>
      <c r="L31" s="92">
        <f t="shared" si="8"/>
        <v>4.8152004164497657E-3</v>
      </c>
      <c r="M31" s="92">
        <f t="shared" si="0"/>
        <v>2.4076002082248828E-3</v>
      </c>
      <c r="N31" s="93">
        <f>'7410 Kab. Buton Utara'!H43</f>
        <v>38.754950999999998</v>
      </c>
      <c r="O31" s="92">
        <f t="shared" si="1"/>
        <v>2.2233154122297996E-2</v>
      </c>
      <c r="P31" s="92">
        <f t="shared" si="2"/>
        <v>3.3349731183446992E-3</v>
      </c>
      <c r="Q31" s="93">
        <f>'7410 Kab. Buton Utara'!I43</f>
        <v>58.118174000000003</v>
      </c>
      <c r="R31" s="92">
        <f t="shared" si="3"/>
        <v>1.6057174931374724E-2</v>
      </c>
      <c r="S31" s="92">
        <f t="shared" si="4"/>
        <v>4.0142937328436811E-3</v>
      </c>
      <c r="T31" s="91">
        <f t="shared" si="9"/>
        <v>1.0693596035284129E-2</v>
      </c>
      <c r="U31" s="149">
        <f t="shared" si="10"/>
        <v>47963521.125632368</v>
      </c>
      <c r="V31" s="94">
        <f t="shared" si="11"/>
        <v>565493000</v>
      </c>
      <c r="W31" s="124">
        <f t="shared" si="12"/>
        <v>36000000</v>
      </c>
      <c r="X31" s="124">
        <f t="shared" si="13"/>
        <v>24000000</v>
      </c>
      <c r="Y31" s="125">
        <f t="shared" si="14"/>
        <v>110400000</v>
      </c>
      <c r="Z31" s="125">
        <f t="shared" si="15"/>
        <v>5112000</v>
      </c>
      <c r="AA31" s="125">
        <f t="shared" si="16"/>
        <v>5376000</v>
      </c>
      <c r="AB31" s="126">
        <f t="shared" si="17"/>
        <v>101788740</v>
      </c>
      <c r="AC31" s="126">
        <f t="shared" si="18"/>
        <v>56549300</v>
      </c>
      <c r="AD31" s="126">
        <f t="shared" si="19"/>
        <v>90478880</v>
      </c>
      <c r="AE31" s="81">
        <f t="shared" si="20"/>
        <v>135788080</v>
      </c>
      <c r="AG31" s="158">
        <f t="shared" si="21"/>
        <v>7349300</v>
      </c>
      <c r="AI31" s="162">
        <f t="shared" si="22"/>
        <v>9478880</v>
      </c>
    </row>
    <row r="32" spans="2:35" s="121" customFormat="1" x14ac:dyDescent="0.25">
      <c r="B32" s="106">
        <v>22</v>
      </c>
      <c r="C32" s="107" t="str">
        <f>'7410 Kab. Buton Utara'!B62</f>
        <v>Kambowa</v>
      </c>
      <c r="D32" s="107" t="str">
        <f>'7410 Kab. Buton Utara'!C62</f>
        <v>Lahumoko</v>
      </c>
      <c r="E32" s="139">
        <f t="shared" si="5"/>
        <v>517529596.15384614</v>
      </c>
      <c r="F32" s="107" t="str">
        <f>'7410 Kab. Buton Utara (2)'!D62</f>
        <v>Tertinggal</v>
      </c>
      <c r="G32" s="107">
        <f>'7410 Kab. Buton Utara'!E62</f>
        <v>5</v>
      </c>
      <c r="H32" s="113">
        <f>'7410 Kab. Buton Utara'!F62</f>
        <v>621</v>
      </c>
      <c r="I32" s="108">
        <f t="shared" si="6"/>
        <v>1.2984569062852842E-2</v>
      </c>
      <c r="J32" s="108">
        <f t="shared" si="7"/>
        <v>1.2984569062852844E-3</v>
      </c>
      <c r="K32" s="113">
        <f>'7410 Kab. Buton Utara'!G62</f>
        <v>127</v>
      </c>
      <c r="L32" s="108">
        <f t="shared" si="8"/>
        <v>1.6527850078084331E-2</v>
      </c>
      <c r="M32" s="108">
        <f t="shared" si="0"/>
        <v>8.2639250390421654E-3</v>
      </c>
      <c r="N32" s="109">
        <f>'7410 Kab. Buton Utara'!H62</f>
        <v>17.002756999999999</v>
      </c>
      <c r="O32" s="108">
        <f t="shared" si="1"/>
        <v>9.7542354494263486E-3</v>
      </c>
      <c r="P32" s="108">
        <f t="shared" si="2"/>
        <v>1.4631353174139523E-3</v>
      </c>
      <c r="Q32" s="109">
        <f>'7410 Kab. Buton Utara'!I62</f>
        <v>44.714925999999998</v>
      </c>
      <c r="R32" s="108">
        <f t="shared" si="3"/>
        <v>1.2354059658265859E-2</v>
      </c>
      <c r="S32" s="108">
        <f t="shared" si="4"/>
        <v>3.0885149145664648E-3</v>
      </c>
      <c r="T32" s="106">
        <f t="shared" si="9"/>
        <v>1.4114032177307867E-2</v>
      </c>
      <c r="U32" s="150">
        <f t="shared" si="10"/>
        <v>63305054.564479262</v>
      </c>
      <c r="V32" s="140">
        <f t="shared" si="11"/>
        <v>580834000</v>
      </c>
      <c r="W32" s="141">
        <f t="shared" si="12"/>
        <v>36000000</v>
      </c>
      <c r="X32" s="141">
        <f t="shared" si="13"/>
        <v>24000000</v>
      </c>
      <c r="Y32" s="125">
        <f t="shared" si="14"/>
        <v>110400000</v>
      </c>
      <c r="Z32" s="142">
        <f t="shared" si="15"/>
        <v>5112000</v>
      </c>
      <c r="AA32" s="142">
        <f t="shared" si="16"/>
        <v>5376000</v>
      </c>
      <c r="AB32" s="143">
        <f t="shared" si="17"/>
        <v>104550120</v>
      </c>
      <c r="AC32" s="126">
        <f t="shared" si="18"/>
        <v>58083400</v>
      </c>
      <c r="AD32" s="126">
        <f t="shared" si="19"/>
        <v>92933440</v>
      </c>
      <c r="AE32" s="144">
        <f t="shared" si="20"/>
        <v>144379040</v>
      </c>
      <c r="AG32" s="158">
        <f t="shared" si="21"/>
        <v>8883400</v>
      </c>
      <c r="AI32" s="162">
        <f t="shared" si="22"/>
        <v>11933440</v>
      </c>
    </row>
    <row r="33" spans="2:35" s="69" customFormat="1" x14ac:dyDescent="0.25">
      <c r="B33" s="91">
        <v>23</v>
      </c>
      <c r="C33" s="74" t="str">
        <f>'7410 Kab. Buton Utara'!B65</f>
        <v>Kambowa</v>
      </c>
      <c r="D33" s="74" t="str">
        <f>'7410 Kab. Buton Utara'!C65</f>
        <v>Konde</v>
      </c>
      <c r="E33" s="75">
        <f t="shared" si="5"/>
        <v>517529596.15384614</v>
      </c>
      <c r="F33" s="74" t="str">
        <f>'7410 Kab. Buton Utara (2)'!D65</f>
        <v>Tertinggal</v>
      </c>
      <c r="G33" s="74">
        <f>'7410 Kab. Buton Utara'!E65</f>
        <v>4</v>
      </c>
      <c r="H33" s="112">
        <f>'7410 Kab. Buton Utara'!F65</f>
        <v>661</v>
      </c>
      <c r="I33" s="92">
        <f t="shared" si="6"/>
        <v>1.38209342198804E-2</v>
      </c>
      <c r="J33" s="92">
        <f t="shared" si="7"/>
        <v>1.38209342198804E-3</v>
      </c>
      <c r="K33" s="112">
        <f>'7410 Kab. Buton Utara'!G65</f>
        <v>72</v>
      </c>
      <c r="L33" s="92">
        <f t="shared" si="8"/>
        <v>9.3701197293076521E-3</v>
      </c>
      <c r="M33" s="92">
        <f t="shared" si="0"/>
        <v>4.6850598646538261E-3</v>
      </c>
      <c r="N33" s="93">
        <f>'7410 Kab. Buton Utara'!H65</f>
        <v>18.136274</v>
      </c>
      <c r="O33" s="92">
        <f t="shared" si="1"/>
        <v>1.0404517736230037E-2</v>
      </c>
      <c r="P33" s="92">
        <f t="shared" si="2"/>
        <v>1.5606776604345056E-3</v>
      </c>
      <c r="Q33" s="93">
        <f>'7410 Kab. Buton Utara'!I65</f>
        <v>36.064888000000003</v>
      </c>
      <c r="R33" s="92">
        <f t="shared" si="3"/>
        <v>9.9641846197101296E-3</v>
      </c>
      <c r="S33" s="92">
        <f t="shared" si="4"/>
        <v>2.4910461549275324E-3</v>
      </c>
      <c r="T33" s="91">
        <f t="shared" si="9"/>
        <v>1.0118877102003904E-2</v>
      </c>
      <c r="U33" s="149">
        <f t="shared" si="10"/>
        <v>45385759.294464171</v>
      </c>
      <c r="V33" s="94">
        <f t="shared" si="11"/>
        <v>562915000</v>
      </c>
      <c r="W33" s="124">
        <f t="shared" si="12"/>
        <v>36000000</v>
      </c>
      <c r="X33" s="124">
        <f t="shared" si="13"/>
        <v>24000000</v>
      </c>
      <c r="Y33" s="125">
        <f t="shared" si="14"/>
        <v>110400000</v>
      </c>
      <c r="Z33" s="125">
        <f t="shared" si="15"/>
        <v>5112000</v>
      </c>
      <c r="AA33" s="125">
        <f t="shared" si="16"/>
        <v>5376000</v>
      </c>
      <c r="AB33" s="126">
        <f t="shared" si="17"/>
        <v>101324700</v>
      </c>
      <c r="AC33" s="126">
        <f t="shared" si="18"/>
        <v>56291500</v>
      </c>
      <c r="AD33" s="126">
        <f t="shared" si="19"/>
        <v>90066400</v>
      </c>
      <c r="AE33" s="81">
        <f t="shared" si="20"/>
        <v>134344400</v>
      </c>
      <c r="AG33" s="158">
        <f t="shared" si="21"/>
        <v>7091500</v>
      </c>
      <c r="AI33" s="162">
        <f t="shared" si="22"/>
        <v>9066400</v>
      </c>
    </row>
    <row r="34" spans="2:35" s="121" customFormat="1" x14ac:dyDescent="0.25">
      <c r="B34" s="106">
        <v>24</v>
      </c>
      <c r="C34" s="107" t="str">
        <f>'7410 Kab. Buton Utara'!B9</f>
        <v>Kulisusu</v>
      </c>
      <c r="D34" s="107" t="str">
        <f>'7410 Kab. Buton Utara'!C9</f>
        <v>Tomoahi</v>
      </c>
      <c r="E34" s="139">
        <f t="shared" si="5"/>
        <v>517529596.15384614</v>
      </c>
      <c r="F34" s="107" t="str">
        <f>'7410 Kab. Buton Utara (2)'!D9</f>
        <v>Tertinggal</v>
      </c>
      <c r="G34" s="107">
        <f>'7410 Kab. Buton Utara'!E9</f>
        <v>4</v>
      </c>
      <c r="H34" s="113">
        <f>'7410 Kab. Buton Utara'!F9</f>
        <v>955</v>
      </c>
      <c r="I34" s="108">
        <f t="shared" si="6"/>
        <v>1.9968218124032953E-2</v>
      </c>
      <c r="J34" s="108">
        <f t="shared" si="7"/>
        <v>1.9968218124032954E-3</v>
      </c>
      <c r="K34" s="113">
        <f>'7410 Kab. Buton Utara'!G9</f>
        <v>82</v>
      </c>
      <c r="L34" s="108">
        <f t="shared" si="8"/>
        <v>1.0671525247267048E-2</v>
      </c>
      <c r="M34" s="108">
        <f t="shared" si="0"/>
        <v>5.3357626236335241E-3</v>
      </c>
      <c r="N34" s="109">
        <f>'7410 Kab. Buton Utara'!H9</f>
        <v>43.266348999999998</v>
      </c>
      <c r="O34" s="108">
        <f t="shared" si="1"/>
        <v>2.482127781882975E-2</v>
      </c>
      <c r="P34" s="108">
        <f t="shared" si="2"/>
        <v>3.7231916728244622E-3</v>
      </c>
      <c r="Q34" s="109">
        <f>'7410 Kab. Buton Utara'!I9</f>
        <v>41.039921</v>
      </c>
      <c r="R34" s="108">
        <f t="shared" si="3"/>
        <v>1.1338711203603868E-2</v>
      </c>
      <c r="S34" s="108">
        <f t="shared" si="4"/>
        <v>2.8346778009009669E-3</v>
      </c>
      <c r="T34" s="106">
        <f t="shared" si="9"/>
        <v>1.3890453909762249E-2</v>
      </c>
      <c r="U34" s="150">
        <f t="shared" si="10"/>
        <v>62302248.686711542</v>
      </c>
      <c r="V34" s="140">
        <f t="shared" si="11"/>
        <v>579831000</v>
      </c>
      <c r="W34" s="141">
        <f t="shared" si="12"/>
        <v>36000000</v>
      </c>
      <c r="X34" s="141">
        <f t="shared" si="13"/>
        <v>24000000</v>
      </c>
      <c r="Y34" s="125">
        <f t="shared" si="14"/>
        <v>110400000</v>
      </c>
      <c r="Z34" s="142">
        <f t="shared" si="15"/>
        <v>5112000</v>
      </c>
      <c r="AA34" s="142">
        <f t="shared" si="16"/>
        <v>5376000</v>
      </c>
      <c r="AB34" s="143">
        <f t="shared" si="17"/>
        <v>104369580</v>
      </c>
      <c r="AC34" s="126">
        <f t="shared" si="18"/>
        <v>57983100</v>
      </c>
      <c r="AD34" s="126">
        <f t="shared" si="19"/>
        <v>92772960</v>
      </c>
      <c r="AE34" s="144">
        <f t="shared" si="20"/>
        <v>143817360</v>
      </c>
      <c r="AG34" s="158">
        <f t="shared" si="21"/>
        <v>8783100</v>
      </c>
      <c r="AI34" s="162">
        <f t="shared" si="22"/>
        <v>11772960</v>
      </c>
    </row>
    <row r="35" spans="2:35" s="69" customFormat="1" x14ac:dyDescent="0.25">
      <c r="B35" s="91">
        <v>25</v>
      </c>
      <c r="C35" s="74" t="str">
        <f>'7410 Kab. Buton Utara'!B11</f>
        <v>Kulisusu</v>
      </c>
      <c r="D35" s="74" t="str">
        <f>'7410 Kab. Buton Utara'!C11</f>
        <v>Rombo</v>
      </c>
      <c r="E35" s="75">
        <f t="shared" si="5"/>
        <v>517529596.15384614</v>
      </c>
      <c r="F35" s="74" t="str">
        <f>'7410 Kab. Buton Utara (2)'!D11</f>
        <v>Tertinggal</v>
      </c>
      <c r="G35" s="74">
        <f>'7410 Kab. Buton Utara'!E11</f>
        <v>6</v>
      </c>
      <c r="H35" s="112">
        <f>'7410 Kab. Buton Utara'!F11</f>
        <v>1034</v>
      </c>
      <c r="I35" s="92">
        <f t="shared" si="6"/>
        <v>2.162003930916238E-2</v>
      </c>
      <c r="J35" s="92">
        <f t="shared" si="7"/>
        <v>2.1620039309162382E-3</v>
      </c>
      <c r="K35" s="112">
        <f>'7410 Kab. Buton Utara'!G11</f>
        <v>155</v>
      </c>
      <c r="L35" s="92">
        <f t="shared" si="8"/>
        <v>2.017178552837064E-2</v>
      </c>
      <c r="M35" s="92">
        <f t="shared" si="0"/>
        <v>1.008589276418532E-2</v>
      </c>
      <c r="N35" s="93">
        <f>'7410 Kab. Buton Utara'!H11</f>
        <v>0.95215399999999994</v>
      </c>
      <c r="O35" s="92">
        <f t="shared" si="1"/>
        <v>5.4623696028315266E-4</v>
      </c>
      <c r="P35" s="92">
        <f t="shared" si="2"/>
        <v>8.193554404247289E-5</v>
      </c>
      <c r="Q35" s="93">
        <f>'7410 Kab. Buton Utara'!I11</f>
        <v>45.555869999999999</v>
      </c>
      <c r="R35" s="92">
        <f t="shared" si="3"/>
        <v>1.2586399802254037E-2</v>
      </c>
      <c r="S35" s="92">
        <f t="shared" si="4"/>
        <v>3.1465999505635093E-3</v>
      </c>
      <c r="T35" s="91">
        <f t="shared" si="9"/>
        <v>1.547643218970754E-2</v>
      </c>
      <c r="U35" s="149">
        <f t="shared" si="10"/>
        <v>69415768.075694978</v>
      </c>
      <c r="V35" s="94">
        <f t="shared" si="11"/>
        <v>586945000</v>
      </c>
      <c r="W35" s="124">
        <f t="shared" si="12"/>
        <v>36000000</v>
      </c>
      <c r="X35" s="124">
        <f t="shared" si="13"/>
        <v>24000000</v>
      </c>
      <c r="Y35" s="125">
        <f t="shared" si="14"/>
        <v>110400000</v>
      </c>
      <c r="Z35" s="125">
        <f t="shared" si="15"/>
        <v>5112000</v>
      </c>
      <c r="AA35" s="125">
        <f t="shared" si="16"/>
        <v>5376000</v>
      </c>
      <c r="AB35" s="126">
        <f t="shared" si="17"/>
        <v>105650100</v>
      </c>
      <c r="AC35" s="126">
        <f t="shared" si="18"/>
        <v>58694500</v>
      </c>
      <c r="AD35" s="126">
        <f t="shared" si="19"/>
        <v>93911200</v>
      </c>
      <c r="AE35" s="81">
        <f t="shared" si="20"/>
        <v>147801200</v>
      </c>
      <c r="AG35" s="158">
        <f t="shared" si="21"/>
        <v>9494500</v>
      </c>
      <c r="AI35" s="162">
        <f t="shared" si="22"/>
        <v>12911200</v>
      </c>
    </row>
    <row r="36" spans="2:35" s="121" customFormat="1" x14ac:dyDescent="0.25">
      <c r="B36" s="106">
        <v>26</v>
      </c>
      <c r="C36" s="107" t="str">
        <f>'7410 Kab. Buton Utara'!B14</f>
        <v>Kulisusu</v>
      </c>
      <c r="D36" s="107" t="str">
        <f>'7410 Kab. Buton Utara'!C14</f>
        <v>Loji</v>
      </c>
      <c r="E36" s="139">
        <f t="shared" si="5"/>
        <v>517529596.15384614</v>
      </c>
      <c r="F36" s="107" t="str">
        <f>'7410 Kab. Buton Utara (2)'!D14</f>
        <v>Tertinggal</v>
      </c>
      <c r="G36" s="107">
        <f>'7410 Kab. Buton Utara'!E14</f>
        <v>4</v>
      </c>
      <c r="H36" s="113">
        <f>'7410 Kab. Buton Utara'!F14</f>
        <v>1169</v>
      </c>
      <c r="I36" s="108">
        <f t="shared" si="6"/>
        <v>2.4442771714130389E-2</v>
      </c>
      <c r="J36" s="108">
        <f t="shared" si="7"/>
        <v>2.4442771714130391E-3</v>
      </c>
      <c r="K36" s="113">
        <f>'7410 Kab. Buton Utara'!G14</f>
        <v>81</v>
      </c>
      <c r="L36" s="108">
        <f t="shared" si="8"/>
        <v>1.0541384695471109E-2</v>
      </c>
      <c r="M36" s="108">
        <f t="shared" si="0"/>
        <v>5.2706923477355543E-3</v>
      </c>
      <c r="N36" s="109">
        <f>'7410 Kab. Buton Utara'!H14</f>
        <v>1.616592</v>
      </c>
      <c r="O36" s="108">
        <f t="shared" si="1"/>
        <v>9.274154181971218E-4</v>
      </c>
      <c r="P36" s="108">
        <f t="shared" si="2"/>
        <v>1.3911231272956825E-4</v>
      </c>
      <c r="Q36" s="109">
        <f>'7410 Kab. Buton Utara'!I14</f>
        <v>58.791933999999998</v>
      </c>
      <c r="R36" s="108">
        <f t="shared" si="3"/>
        <v>1.6243324657650757E-2</v>
      </c>
      <c r="S36" s="108">
        <f t="shared" si="4"/>
        <v>4.0608311644126892E-3</v>
      </c>
      <c r="T36" s="106">
        <f t="shared" si="9"/>
        <v>1.1914912996290852E-2</v>
      </c>
      <c r="U36" s="150">
        <f t="shared" si="10"/>
        <v>53441440.96354802</v>
      </c>
      <c r="V36" s="140">
        <f t="shared" si="11"/>
        <v>570971000</v>
      </c>
      <c r="W36" s="141">
        <f t="shared" si="12"/>
        <v>36000000</v>
      </c>
      <c r="X36" s="141">
        <f t="shared" si="13"/>
        <v>24000000</v>
      </c>
      <c r="Y36" s="125">
        <f t="shared" si="14"/>
        <v>110400000</v>
      </c>
      <c r="Z36" s="142">
        <f t="shared" si="15"/>
        <v>5112000</v>
      </c>
      <c r="AA36" s="142">
        <f t="shared" si="16"/>
        <v>5376000</v>
      </c>
      <c r="AB36" s="143">
        <f t="shared" si="17"/>
        <v>102774780</v>
      </c>
      <c r="AC36" s="126">
        <f t="shared" si="18"/>
        <v>57097100</v>
      </c>
      <c r="AD36" s="126">
        <f t="shared" si="19"/>
        <v>91355360</v>
      </c>
      <c r="AE36" s="144">
        <f t="shared" si="20"/>
        <v>138855760</v>
      </c>
      <c r="AG36" s="158">
        <f t="shared" si="21"/>
        <v>7897100</v>
      </c>
      <c r="AI36" s="162">
        <f t="shared" si="22"/>
        <v>10355360</v>
      </c>
    </row>
    <row r="37" spans="2:35" s="69" customFormat="1" x14ac:dyDescent="0.25">
      <c r="B37" s="91">
        <v>27</v>
      </c>
      <c r="C37" s="74" t="str">
        <f>'7410 Kab. Buton Utara'!B16</f>
        <v>Kulisusu</v>
      </c>
      <c r="D37" s="74" t="str">
        <f>'7410 Kab. Buton Utara'!C16</f>
        <v>Linsowu</v>
      </c>
      <c r="E37" s="75">
        <f t="shared" si="5"/>
        <v>517529596.15384614</v>
      </c>
      <c r="F37" s="74" t="str">
        <f>'7410 Kab. Buton Utara (2)'!D16</f>
        <v>Berkembang</v>
      </c>
      <c r="G37" s="74">
        <f>'7410 Kab. Buton Utara'!E16</f>
        <v>5</v>
      </c>
      <c r="H37" s="112">
        <f>'7410 Kab. Buton Utara'!F16</f>
        <v>971</v>
      </c>
      <c r="I37" s="92">
        <f t="shared" si="6"/>
        <v>2.0302764186843975E-2</v>
      </c>
      <c r="J37" s="92">
        <f t="shared" si="7"/>
        <v>2.0302764186843976E-3</v>
      </c>
      <c r="K37" s="112">
        <f>'7410 Kab. Buton Utara'!G16</f>
        <v>123</v>
      </c>
      <c r="L37" s="92">
        <f t="shared" si="8"/>
        <v>1.6007287870900572E-2</v>
      </c>
      <c r="M37" s="92">
        <f t="shared" si="0"/>
        <v>8.0036439354502862E-3</v>
      </c>
      <c r="N37" s="93">
        <f>'7410 Kab. Buton Utara'!H16</f>
        <v>7.6512409999999997</v>
      </c>
      <c r="O37" s="92">
        <f t="shared" si="1"/>
        <v>4.389406153031788E-3</v>
      </c>
      <c r="P37" s="92">
        <f t="shared" si="2"/>
        <v>6.5841092295476817E-4</v>
      </c>
      <c r="Q37" s="93">
        <f>'7410 Kab. Buton Utara'!I16</f>
        <v>32.990375</v>
      </c>
      <c r="R37" s="92">
        <f t="shared" si="3"/>
        <v>9.1147430479603733E-3</v>
      </c>
      <c r="S37" s="92">
        <f t="shared" si="4"/>
        <v>2.2786857619900933E-3</v>
      </c>
      <c r="T37" s="91">
        <f t="shared" si="9"/>
        <v>1.2971017039079545E-2</v>
      </c>
      <c r="U37" s="149">
        <f t="shared" si="10"/>
        <v>58178338.486142285</v>
      </c>
      <c r="V37" s="94">
        <f t="shared" si="11"/>
        <v>575707000</v>
      </c>
      <c r="W37" s="124">
        <f t="shared" si="12"/>
        <v>36000000</v>
      </c>
      <c r="X37" s="124">
        <f t="shared" si="13"/>
        <v>24000000</v>
      </c>
      <c r="Y37" s="125">
        <f t="shared" si="14"/>
        <v>110400000</v>
      </c>
      <c r="Z37" s="125">
        <f t="shared" si="15"/>
        <v>5112000</v>
      </c>
      <c r="AA37" s="125">
        <f t="shared" si="16"/>
        <v>5376000</v>
      </c>
      <c r="AB37" s="126">
        <f t="shared" si="17"/>
        <v>103627260</v>
      </c>
      <c r="AC37" s="126">
        <f t="shared" si="18"/>
        <v>57570700</v>
      </c>
      <c r="AD37" s="126">
        <f t="shared" si="19"/>
        <v>92113120</v>
      </c>
      <c r="AE37" s="81">
        <f t="shared" si="20"/>
        <v>141507920</v>
      </c>
      <c r="AG37" s="158">
        <f t="shared" si="21"/>
        <v>8370700</v>
      </c>
      <c r="AI37" s="162">
        <f t="shared" si="22"/>
        <v>11113120</v>
      </c>
    </row>
    <row r="38" spans="2:35" s="121" customFormat="1" x14ac:dyDescent="0.25">
      <c r="B38" s="106">
        <v>28</v>
      </c>
      <c r="C38" s="107" t="str">
        <f>'7410 Kab. Buton Utara'!B25</f>
        <v>Kulisusu</v>
      </c>
      <c r="D38" s="107" t="str">
        <f>'7410 Kab. Buton Utara'!C25</f>
        <v>Tri Wacu-Wacu</v>
      </c>
      <c r="E38" s="139">
        <f t="shared" si="5"/>
        <v>517529596.15384614</v>
      </c>
      <c r="F38" s="107" t="str">
        <f>'7410 Kab. Buton Utara (2)'!D25</f>
        <v>Tertinggal</v>
      </c>
      <c r="G38" s="107">
        <f>'7410 Kab. Buton Utara'!E25</f>
        <v>5</v>
      </c>
      <c r="H38" s="113">
        <f>'7410 Kab. Buton Utara'!F25</f>
        <v>496</v>
      </c>
      <c r="I38" s="108">
        <f t="shared" si="6"/>
        <v>1.0370927947141721E-2</v>
      </c>
      <c r="J38" s="108">
        <f t="shared" si="7"/>
        <v>1.0370927947141722E-3</v>
      </c>
      <c r="K38" s="113">
        <f>'7410 Kab. Buton Utara'!G25</f>
        <v>143</v>
      </c>
      <c r="L38" s="108">
        <f t="shared" si="8"/>
        <v>1.8610098906819365E-2</v>
      </c>
      <c r="M38" s="108">
        <f t="shared" si="0"/>
        <v>9.3050494534096823E-3</v>
      </c>
      <c r="N38" s="109">
        <f>'7410 Kab. Buton Utara'!H25</f>
        <v>54.578850000000003</v>
      </c>
      <c r="O38" s="108">
        <f t="shared" si="1"/>
        <v>3.1311095809869148E-2</v>
      </c>
      <c r="P38" s="108">
        <f t="shared" si="2"/>
        <v>4.6966643714803722E-3</v>
      </c>
      <c r="Q38" s="109">
        <f>'7410 Kab. Buton Utara'!I25</f>
        <v>64.750073</v>
      </c>
      <c r="R38" s="108">
        <f t="shared" si="3"/>
        <v>1.7889468602029432E-2</v>
      </c>
      <c r="S38" s="108">
        <f t="shared" si="4"/>
        <v>4.472367150507358E-3</v>
      </c>
      <c r="T38" s="106">
        <f t="shared" si="9"/>
        <v>1.9511173770111585E-2</v>
      </c>
      <c r="U38" s="150">
        <f t="shared" si="10"/>
        <v>87512618.975022495</v>
      </c>
      <c r="V38" s="140">
        <f t="shared" si="11"/>
        <v>605042000</v>
      </c>
      <c r="W38" s="141">
        <f t="shared" si="12"/>
        <v>36000000</v>
      </c>
      <c r="X38" s="141">
        <f t="shared" si="13"/>
        <v>24000000</v>
      </c>
      <c r="Y38" s="125">
        <f t="shared" si="14"/>
        <v>110400000</v>
      </c>
      <c r="Z38" s="142">
        <f t="shared" si="15"/>
        <v>5112000</v>
      </c>
      <c r="AA38" s="142">
        <f t="shared" si="16"/>
        <v>5376000</v>
      </c>
      <c r="AB38" s="143">
        <f t="shared" si="17"/>
        <v>108907560</v>
      </c>
      <c r="AC38" s="126">
        <f t="shared" si="18"/>
        <v>60504200</v>
      </c>
      <c r="AD38" s="126">
        <f t="shared" si="19"/>
        <v>96806720</v>
      </c>
      <c r="AE38" s="144">
        <f t="shared" si="20"/>
        <v>157935520</v>
      </c>
      <c r="AG38" s="158">
        <f t="shared" si="21"/>
        <v>11304200</v>
      </c>
      <c r="AI38" s="162">
        <f t="shared" si="22"/>
        <v>15806720</v>
      </c>
    </row>
    <row r="39" spans="2:35" s="69" customFormat="1" x14ac:dyDescent="0.25">
      <c r="B39" s="91">
        <v>29</v>
      </c>
      <c r="C39" s="74" t="str">
        <f>'7410 Kab. Buton Utara'!B27</f>
        <v>Kulisusu</v>
      </c>
      <c r="D39" s="74" t="str">
        <f>'7410 Kab. Buton Utara'!C27</f>
        <v>Lantagi</v>
      </c>
      <c r="E39" s="75">
        <f t="shared" si="5"/>
        <v>517529596.15384614</v>
      </c>
      <c r="F39" s="74" t="str">
        <f>'7410 Kab. Buton Utara (2)'!D27</f>
        <v>Tertinggal</v>
      </c>
      <c r="G39" s="74">
        <f>'7410 Kab. Buton Utara'!E27</f>
        <v>6</v>
      </c>
      <c r="H39" s="112">
        <f>'7410 Kab. Buton Utara'!F27</f>
        <v>569</v>
      </c>
      <c r="I39" s="92">
        <f t="shared" si="6"/>
        <v>1.1897294358717015E-2</v>
      </c>
      <c r="J39" s="92">
        <f t="shared" si="7"/>
        <v>1.1897294358717016E-3</v>
      </c>
      <c r="K39" s="112">
        <f>'7410 Kab. Buton Utara'!G27</f>
        <v>222</v>
      </c>
      <c r="L39" s="92">
        <f t="shared" si="8"/>
        <v>2.8891202498698594E-2</v>
      </c>
      <c r="M39" s="92">
        <f t="shared" si="0"/>
        <v>1.4445601249349297E-2</v>
      </c>
      <c r="N39" s="93">
        <f>'7410 Kab. Buton Utara'!H27</f>
        <v>3.3039299999999998</v>
      </c>
      <c r="O39" s="92">
        <f t="shared" si="1"/>
        <v>1.8954167920192705E-3</v>
      </c>
      <c r="P39" s="92">
        <f t="shared" si="2"/>
        <v>2.8431251880289057E-4</v>
      </c>
      <c r="Q39" s="93">
        <f>'7410 Kab. Buton Utara'!I27</f>
        <v>35.253539000000004</v>
      </c>
      <c r="R39" s="92">
        <f t="shared" si="3"/>
        <v>9.7400211278668384E-3</v>
      </c>
      <c r="S39" s="92">
        <f t="shared" si="4"/>
        <v>2.4350052819667096E-3</v>
      </c>
      <c r="T39" s="91">
        <f t="shared" si="9"/>
        <v>1.83546484859906E-2</v>
      </c>
      <c r="U39" s="149">
        <f t="shared" si="10"/>
        <v>82325306.427004501</v>
      </c>
      <c r="V39" s="94">
        <f t="shared" si="11"/>
        <v>599854000</v>
      </c>
      <c r="W39" s="124">
        <f t="shared" si="12"/>
        <v>36000000</v>
      </c>
      <c r="X39" s="124">
        <f t="shared" si="13"/>
        <v>24000000</v>
      </c>
      <c r="Y39" s="125">
        <f t="shared" si="14"/>
        <v>110400000</v>
      </c>
      <c r="Z39" s="125">
        <f t="shared" si="15"/>
        <v>5112000</v>
      </c>
      <c r="AA39" s="125">
        <f t="shared" si="16"/>
        <v>5376000</v>
      </c>
      <c r="AB39" s="126">
        <f t="shared" si="17"/>
        <v>107973720</v>
      </c>
      <c r="AC39" s="126">
        <f t="shared" si="18"/>
        <v>59985400</v>
      </c>
      <c r="AD39" s="126">
        <f t="shared" si="19"/>
        <v>95976640</v>
      </c>
      <c r="AE39" s="81">
        <f t="shared" si="20"/>
        <v>155030240</v>
      </c>
      <c r="AG39" s="158">
        <f t="shared" si="21"/>
        <v>10785400</v>
      </c>
      <c r="AI39" s="162">
        <f t="shared" si="22"/>
        <v>14976640</v>
      </c>
    </row>
    <row r="40" spans="2:35" s="121" customFormat="1" x14ac:dyDescent="0.25">
      <c r="B40" s="106">
        <v>30</v>
      </c>
      <c r="C40" s="107" t="str">
        <f>'7410 Kab. Buton Utara'!B33</f>
        <v>Kulisusu</v>
      </c>
      <c r="D40" s="107" t="str">
        <f>'7410 Kab. Buton Utara'!C33</f>
        <v>Malalanda</v>
      </c>
      <c r="E40" s="139">
        <f t="shared" si="5"/>
        <v>517529596.15384614</v>
      </c>
      <c r="F40" s="107" t="str">
        <f>'7410 Kab. Buton Utara (2)'!D33</f>
        <v>Tertinggal</v>
      </c>
      <c r="G40" s="107">
        <f>'7410 Kab. Buton Utara'!E33</f>
        <v>5</v>
      </c>
      <c r="H40" s="113">
        <f>'7410 Kab. Buton Utara'!F33</f>
        <v>592</v>
      </c>
      <c r="I40" s="108">
        <f t="shared" si="6"/>
        <v>1.2378204324007862E-2</v>
      </c>
      <c r="J40" s="108">
        <f t="shared" si="7"/>
        <v>1.2378204324007863E-3</v>
      </c>
      <c r="K40" s="113">
        <f>'7410 Kab. Buton Utara'!G33</f>
        <v>111</v>
      </c>
      <c r="L40" s="108">
        <f t="shared" si="8"/>
        <v>1.4445601249349297E-2</v>
      </c>
      <c r="M40" s="108">
        <f t="shared" si="0"/>
        <v>7.2228006246746485E-3</v>
      </c>
      <c r="N40" s="109">
        <f>'7410 Kab. Buton Utara'!H33</f>
        <v>4.8976769999999998</v>
      </c>
      <c r="O40" s="108">
        <f t="shared" si="1"/>
        <v>2.8097263645678223E-3</v>
      </c>
      <c r="P40" s="108">
        <f t="shared" si="2"/>
        <v>4.2145895468517335E-4</v>
      </c>
      <c r="Q40" s="109">
        <f>'7410 Kab. Buton Utara'!I33</f>
        <v>32.513989000000002</v>
      </c>
      <c r="R40" s="108">
        <f t="shared" si="3"/>
        <v>8.9831247810675113E-3</v>
      </c>
      <c r="S40" s="108">
        <f t="shared" si="4"/>
        <v>2.2457811952668778E-3</v>
      </c>
      <c r="T40" s="106">
        <f t="shared" si="9"/>
        <v>1.1127861207027485E-2</v>
      </c>
      <c r="U40" s="150">
        <f t="shared" si="10"/>
        <v>49911311.809917875</v>
      </c>
      <c r="V40" s="140">
        <f t="shared" si="11"/>
        <v>567440000</v>
      </c>
      <c r="W40" s="141">
        <f t="shared" si="12"/>
        <v>36000000</v>
      </c>
      <c r="X40" s="141">
        <f t="shared" si="13"/>
        <v>24000000</v>
      </c>
      <c r="Y40" s="125">
        <f t="shared" si="14"/>
        <v>110400000</v>
      </c>
      <c r="Z40" s="142">
        <f t="shared" si="15"/>
        <v>5112000</v>
      </c>
      <c r="AA40" s="142">
        <f t="shared" si="16"/>
        <v>5376000</v>
      </c>
      <c r="AB40" s="143">
        <f t="shared" si="17"/>
        <v>102139200</v>
      </c>
      <c r="AC40" s="126">
        <f t="shared" si="18"/>
        <v>56744000</v>
      </c>
      <c r="AD40" s="126">
        <f t="shared" si="19"/>
        <v>90790400</v>
      </c>
      <c r="AE40" s="144">
        <f t="shared" si="20"/>
        <v>136878400</v>
      </c>
      <c r="AG40" s="158">
        <f t="shared" si="21"/>
        <v>7544000</v>
      </c>
      <c r="AI40" s="162">
        <f t="shared" si="22"/>
        <v>9790400</v>
      </c>
    </row>
    <row r="41" spans="2:35" s="69" customFormat="1" x14ac:dyDescent="0.25">
      <c r="B41" s="91">
        <v>31</v>
      </c>
      <c r="C41" s="74" t="str">
        <f>'7410 Kab. Buton Utara'!B36</f>
        <v>Kulisusu</v>
      </c>
      <c r="D41" s="74" t="str">
        <f>'7410 Kab. Buton Utara'!C36</f>
        <v>Kalibu</v>
      </c>
      <c r="E41" s="75">
        <f t="shared" si="5"/>
        <v>517529596.15384614</v>
      </c>
      <c r="F41" s="74" t="str">
        <f>'7410 Kab. Buton Utara (2)'!D36</f>
        <v>Tertinggal</v>
      </c>
      <c r="G41" s="74">
        <f>'7410 Kab. Buton Utara'!E36</f>
        <v>3</v>
      </c>
      <c r="H41" s="112">
        <f>'7410 Kab. Buton Utara'!F36</f>
        <v>927</v>
      </c>
      <c r="I41" s="92">
        <f t="shared" si="6"/>
        <v>1.9382762514113663E-2</v>
      </c>
      <c r="J41" s="92">
        <f t="shared" si="7"/>
        <v>1.9382762514113664E-3</v>
      </c>
      <c r="K41" s="112">
        <f>'7410 Kab. Buton Utara'!G36</f>
        <v>65</v>
      </c>
      <c r="L41" s="92">
        <f t="shared" si="8"/>
        <v>8.4591358667360748E-3</v>
      </c>
      <c r="M41" s="92">
        <f t="shared" si="0"/>
        <v>4.2295679333680374E-3</v>
      </c>
      <c r="N41" s="93">
        <f>'7410 Kab. Buton Utara'!H36</f>
        <v>32.588617999999997</v>
      </c>
      <c r="O41" s="92">
        <f t="shared" si="1"/>
        <v>1.8695618183769466E-2</v>
      </c>
      <c r="P41" s="92">
        <f t="shared" si="2"/>
        <v>2.8043427275654198E-3</v>
      </c>
      <c r="Q41" s="93">
        <f>'7410 Kab. Buton Utara'!I36</f>
        <v>24.736322000000001</v>
      </c>
      <c r="R41" s="92">
        <f t="shared" si="3"/>
        <v>6.8342726926144143E-3</v>
      </c>
      <c r="S41" s="92">
        <f t="shared" si="4"/>
        <v>1.7085681731536036E-3</v>
      </c>
      <c r="T41" s="91">
        <f t="shared" si="9"/>
        <v>1.0680755085498428E-2</v>
      </c>
      <c r="U41" s="149">
        <f t="shared" si="10"/>
        <v>47905926.172139883</v>
      </c>
      <c r="V41" s="94">
        <f t="shared" si="11"/>
        <v>565435000</v>
      </c>
      <c r="W41" s="124">
        <f t="shared" si="12"/>
        <v>36000000</v>
      </c>
      <c r="X41" s="124">
        <f t="shared" si="13"/>
        <v>24000000</v>
      </c>
      <c r="Y41" s="125">
        <f t="shared" si="14"/>
        <v>110400000</v>
      </c>
      <c r="Z41" s="125">
        <f t="shared" si="15"/>
        <v>5112000</v>
      </c>
      <c r="AA41" s="125">
        <f t="shared" si="16"/>
        <v>5376000</v>
      </c>
      <c r="AB41" s="126">
        <f t="shared" si="17"/>
        <v>101778300</v>
      </c>
      <c r="AC41" s="126">
        <f t="shared" si="18"/>
        <v>56543500</v>
      </c>
      <c r="AD41" s="126">
        <f t="shared" si="19"/>
        <v>90469600</v>
      </c>
      <c r="AE41" s="81">
        <f t="shared" si="20"/>
        <v>135755600</v>
      </c>
      <c r="AG41" s="158">
        <f t="shared" si="21"/>
        <v>7343500</v>
      </c>
      <c r="AI41" s="162">
        <f t="shared" si="22"/>
        <v>9469600</v>
      </c>
    </row>
    <row r="42" spans="2:35" s="121" customFormat="1" x14ac:dyDescent="0.25">
      <c r="B42" s="106">
        <v>32</v>
      </c>
      <c r="C42" s="107" t="str">
        <f>'7410 Kab. Buton Utara'!B37</f>
        <v>Kulisusu</v>
      </c>
      <c r="D42" s="107" t="str">
        <f>'7410 Kab. Buton Utara'!C37</f>
        <v>Wasalabose</v>
      </c>
      <c r="E42" s="139">
        <f t="shared" si="5"/>
        <v>517529596.15384614</v>
      </c>
      <c r="F42" s="107" t="str">
        <f>'7410 Kab. Buton Utara (2)'!D37</f>
        <v>Tertinggal</v>
      </c>
      <c r="G42" s="107">
        <f>'7410 Kab. Buton Utara'!E37</f>
        <v>4</v>
      </c>
      <c r="H42" s="113">
        <f>'7410 Kab. Buton Utara'!F37</f>
        <v>741</v>
      </c>
      <c r="I42" s="108">
        <f t="shared" si="6"/>
        <v>1.5493664533935516E-2</v>
      </c>
      <c r="J42" s="108">
        <f t="shared" si="7"/>
        <v>1.5493664533935518E-3</v>
      </c>
      <c r="K42" s="113">
        <f>'7410 Kab. Buton Utara'!G37</f>
        <v>88</v>
      </c>
      <c r="L42" s="108">
        <f t="shared" si="8"/>
        <v>1.1452368558042686E-2</v>
      </c>
      <c r="M42" s="108">
        <f t="shared" si="0"/>
        <v>5.726184279021343E-3</v>
      </c>
      <c r="N42" s="109">
        <f>'7410 Kab. Buton Utara'!H37</f>
        <v>4.2722449999999998</v>
      </c>
      <c r="O42" s="108">
        <f t="shared" si="1"/>
        <v>2.4509250839516482E-3</v>
      </c>
      <c r="P42" s="108">
        <f t="shared" si="2"/>
        <v>3.6763876259274724E-4</v>
      </c>
      <c r="Q42" s="109">
        <f>'7410 Kab. Buton Utara'!I37</f>
        <v>49.819508999999996</v>
      </c>
      <c r="R42" s="108">
        <f t="shared" si="3"/>
        <v>1.3764378953271955E-2</v>
      </c>
      <c r="S42" s="108">
        <f t="shared" si="4"/>
        <v>3.4410947383179888E-3</v>
      </c>
      <c r="T42" s="106">
        <f t="shared" si="9"/>
        <v>1.1084284233325631E-2</v>
      </c>
      <c r="U42" s="150">
        <f t="shared" si="10"/>
        <v>49715857.905371301</v>
      </c>
      <c r="V42" s="140">
        <f t="shared" si="11"/>
        <v>567245000</v>
      </c>
      <c r="W42" s="141">
        <f t="shared" si="12"/>
        <v>36000000</v>
      </c>
      <c r="X42" s="141">
        <f t="shared" si="13"/>
        <v>24000000</v>
      </c>
      <c r="Y42" s="125">
        <f t="shared" si="14"/>
        <v>110400000</v>
      </c>
      <c r="Z42" s="142">
        <f t="shared" si="15"/>
        <v>5112000</v>
      </c>
      <c r="AA42" s="142">
        <f t="shared" si="16"/>
        <v>5376000</v>
      </c>
      <c r="AB42" s="143">
        <f t="shared" si="17"/>
        <v>102104100</v>
      </c>
      <c r="AC42" s="126">
        <f t="shared" si="18"/>
        <v>56724500</v>
      </c>
      <c r="AD42" s="126">
        <f t="shared" si="19"/>
        <v>90759200</v>
      </c>
      <c r="AE42" s="144">
        <f t="shared" si="20"/>
        <v>136769200</v>
      </c>
      <c r="AG42" s="158">
        <f t="shared" si="21"/>
        <v>7524500</v>
      </c>
      <c r="AI42" s="162">
        <f t="shared" si="22"/>
        <v>9759200</v>
      </c>
    </row>
    <row r="43" spans="2:35" s="69" customFormat="1" x14ac:dyDescent="0.25">
      <c r="B43" s="91">
        <v>33</v>
      </c>
      <c r="C43" s="74" t="str">
        <f>'7410 Kab. Buton Utara'!B45</f>
        <v>Kulisusu</v>
      </c>
      <c r="D43" s="74" t="str">
        <f>'7410 Kab. Buton Utara'!C45</f>
        <v>Jampaka</v>
      </c>
      <c r="E43" s="75">
        <f t="shared" si="5"/>
        <v>517529596.15384614</v>
      </c>
      <c r="F43" s="74" t="str">
        <f>'7410 Kab. Buton Utara (2)'!D45</f>
        <v>Tertinggal</v>
      </c>
      <c r="G43" s="74">
        <f>'7410 Kab. Buton Utara'!E45</f>
        <v>5</v>
      </c>
      <c r="H43" s="112">
        <f>'7410 Kab. Buton Utara'!F45</f>
        <v>588</v>
      </c>
      <c r="I43" s="92">
        <f t="shared" si="6"/>
        <v>1.2294567808305106E-2</v>
      </c>
      <c r="J43" s="92">
        <f t="shared" si="7"/>
        <v>1.2294567808305108E-3</v>
      </c>
      <c r="K43" s="112">
        <f>'7410 Kab. Buton Utara'!G45</f>
        <v>150</v>
      </c>
      <c r="L43" s="92">
        <f t="shared" si="8"/>
        <v>1.9521082769390942E-2</v>
      </c>
      <c r="M43" s="92">
        <f t="shared" si="0"/>
        <v>9.760541384695471E-3</v>
      </c>
      <c r="N43" s="93">
        <f>'7410 Kab. Buton Utara'!H45</f>
        <v>48.027121000000001</v>
      </c>
      <c r="O43" s="92">
        <f t="shared" si="1"/>
        <v>2.7552463767616549E-2</v>
      </c>
      <c r="P43" s="92">
        <f t="shared" si="2"/>
        <v>4.1328695651424822E-3</v>
      </c>
      <c r="Q43" s="93">
        <f>'7410 Kab. Buton Utara'!I45</f>
        <v>43.902354000000003</v>
      </c>
      <c r="R43" s="92">
        <f t="shared" si="3"/>
        <v>1.2129558269967993E-2</v>
      </c>
      <c r="S43" s="92">
        <f t="shared" si="4"/>
        <v>3.0323895674919982E-3</v>
      </c>
      <c r="T43" s="91">
        <f t="shared" si="9"/>
        <v>1.8155257298160463E-2</v>
      </c>
      <c r="U43" s="149">
        <f t="shared" si="10"/>
        <v>81430985.80574666</v>
      </c>
      <c r="V43" s="94">
        <f t="shared" si="11"/>
        <v>598960000</v>
      </c>
      <c r="W43" s="124">
        <f t="shared" si="12"/>
        <v>36000000</v>
      </c>
      <c r="X43" s="124">
        <f t="shared" si="13"/>
        <v>24000000</v>
      </c>
      <c r="Y43" s="125">
        <f t="shared" si="14"/>
        <v>110400000</v>
      </c>
      <c r="Z43" s="125">
        <f t="shared" si="15"/>
        <v>5112000</v>
      </c>
      <c r="AA43" s="125">
        <f t="shared" si="16"/>
        <v>5376000</v>
      </c>
      <c r="AB43" s="126">
        <f t="shared" si="17"/>
        <v>107812800</v>
      </c>
      <c r="AC43" s="126">
        <f t="shared" si="18"/>
        <v>59896000</v>
      </c>
      <c r="AD43" s="126">
        <f t="shared" si="19"/>
        <v>95833600</v>
      </c>
      <c r="AE43" s="81">
        <f t="shared" si="20"/>
        <v>154529600</v>
      </c>
      <c r="AG43" s="158">
        <f t="shared" si="21"/>
        <v>10696000</v>
      </c>
      <c r="AI43" s="162">
        <f t="shared" si="22"/>
        <v>14833600</v>
      </c>
    </row>
    <row r="44" spans="2:35" s="121" customFormat="1" x14ac:dyDescent="0.25">
      <c r="B44" s="106">
        <v>34</v>
      </c>
      <c r="C44" s="107" t="str">
        <f>'7410 Kab. Buton Utara'!B51</f>
        <v>Kulisusu</v>
      </c>
      <c r="D44" s="107" t="str">
        <f>'7410 Kab. Buton Utara'!C51</f>
        <v>Kadacua</v>
      </c>
      <c r="E44" s="139">
        <f t="shared" si="5"/>
        <v>517529596.15384614</v>
      </c>
      <c r="F44" s="107" t="str">
        <f>'7410 Kab. Buton Utara (2)'!D51</f>
        <v>Tertinggal</v>
      </c>
      <c r="G44" s="107">
        <f>'7410 Kab. Buton Utara'!E51</f>
        <v>4</v>
      </c>
      <c r="H44" s="113">
        <f>'7410 Kab. Buton Utara'!F51</f>
        <v>665</v>
      </c>
      <c r="I44" s="108">
        <f t="shared" si="6"/>
        <v>1.3904570735583155E-2</v>
      </c>
      <c r="J44" s="108">
        <f t="shared" si="7"/>
        <v>1.3904570735583156E-3</v>
      </c>
      <c r="K44" s="113">
        <f>'7410 Kab. Buton Utara'!G51</f>
        <v>75</v>
      </c>
      <c r="L44" s="108">
        <f t="shared" si="8"/>
        <v>9.760541384695471E-3</v>
      </c>
      <c r="M44" s="108">
        <f t="shared" si="0"/>
        <v>4.8802706923477355E-3</v>
      </c>
      <c r="N44" s="109">
        <f>'7410 Kab. Buton Utara'!H51</f>
        <v>8.3201719999999995</v>
      </c>
      <c r="O44" s="108">
        <f t="shared" si="1"/>
        <v>4.7731621799761365E-3</v>
      </c>
      <c r="P44" s="108">
        <f t="shared" si="2"/>
        <v>7.1597432699642047E-4</v>
      </c>
      <c r="Q44" s="109">
        <f>'7410 Kab. Buton Utara'!I51</f>
        <v>48.097518999999998</v>
      </c>
      <c r="R44" s="108">
        <f t="shared" si="3"/>
        <v>1.3288619087518464E-2</v>
      </c>
      <c r="S44" s="108">
        <f t="shared" si="4"/>
        <v>3.3221547718796161E-3</v>
      </c>
      <c r="T44" s="106">
        <f t="shared" si="9"/>
        <v>1.0308856864782088E-2</v>
      </c>
      <c r="U44" s="150">
        <f t="shared" si="10"/>
        <v>46237867.260333478</v>
      </c>
      <c r="V44" s="140">
        <f t="shared" si="11"/>
        <v>563767000</v>
      </c>
      <c r="W44" s="141">
        <f t="shared" si="12"/>
        <v>36000000</v>
      </c>
      <c r="X44" s="141">
        <f t="shared" si="13"/>
        <v>24000000</v>
      </c>
      <c r="Y44" s="125">
        <f t="shared" si="14"/>
        <v>110400000</v>
      </c>
      <c r="Z44" s="142">
        <f t="shared" si="15"/>
        <v>5112000</v>
      </c>
      <c r="AA44" s="142">
        <f t="shared" si="16"/>
        <v>5376000</v>
      </c>
      <c r="AB44" s="143">
        <f t="shared" si="17"/>
        <v>101478060</v>
      </c>
      <c r="AC44" s="126">
        <f t="shared" si="18"/>
        <v>56376700</v>
      </c>
      <c r="AD44" s="126">
        <f t="shared" si="19"/>
        <v>90202720</v>
      </c>
      <c r="AE44" s="144">
        <f t="shared" si="20"/>
        <v>134821520</v>
      </c>
      <c r="AG44" s="158">
        <f t="shared" si="21"/>
        <v>7176700</v>
      </c>
      <c r="AI44" s="162">
        <f t="shared" si="22"/>
        <v>9202720</v>
      </c>
    </row>
    <row r="45" spans="2:35" s="69" customFormat="1" x14ac:dyDescent="0.25">
      <c r="B45" s="91">
        <v>35</v>
      </c>
      <c r="C45" s="74" t="str">
        <f>'7410 Kab. Buton Utara'!B52</f>
        <v>Kulisusu</v>
      </c>
      <c r="D45" s="74" t="str">
        <f>'7410 Kab. Buton Utara'!C52</f>
        <v>Laangke</v>
      </c>
      <c r="E45" s="75">
        <f t="shared" si="5"/>
        <v>517529596.15384614</v>
      </c>
      <c r="F45" s="74" t="str">
        <f>'7410 Kab. Buton Utara (2)'!D52</f>
        <v>Berkembang</v>
      </c>
      <c r="G45" s="74">
        <f>'7410 Kab. Buton Utara'!E52</f>
        <v>5</v>
      </c>
      <c r="H45" s="112">
        <f>'7410 Kab. Buton Utara'!F52</f>
        <v>752</v>
      </c>
      <c r="I45" s="92">
        <f t="shared" si="6"/>
        <v>1.5723664952118094E-2</v>
      </c>
      <c r="J45" s="92">
        <f t="shared" si="7"/>
        <v>1.5723664952118094E-3</v>
      </c>
      <c r="K45" s="112">
        <f>'7410 Kab. Buton Utara'!G52</f>
        <v>130</v>
      </c>
      <c r="L45" s="92">
        <f t="shared" si="8"/>
        <v>1.691827173347215E-2</v>
      </c>
      <c r="M45" s="92">
        <f t="shared" si="0"/>
        <v>8.4591358667360748E-3</v>
      </c>
      <c r="N45" s="93">
        <f>'7410 Kab. Buton Utara'!H52</f>
        <v>1.727284</v>
      </c>
      <c r="O45" s="92">
        <f t="shared" si="1"/>
        <v>9.9091781550644646E-4</v>
      </c>
      <c r="P45" s="92">
        <f t="shared" si="2"/>
        <v>1.4863767232596697E-4</v>
      </c>
      <c r="Q45" s="93">
        <f>'7410 Kab. Buton Utara'!I52</f>
        <v>54.308129000000001</v>
      </c>
      <c r="R45" s="92">
        <f t="shared" si="3"/>
        <v>1.5004516961401171E-2</v>
      </c>
      <c r="S45" s="92">
        <f t="shared" si="4"/>
        <v>3.7511292403502928E-3</v>
      </c>
      <c r="T45" s="91">
        <f t="shared" si="9"/>
        <v>1.3931269274624144E-2</v>
      </c>
      <c r="U45" s="149">
        <f t="shared" si="10"/>
        <v>62485316.067258231</v>
      </c>
      <c r="V45" s="94">
        <f t="shared" si="11"/>
        <v>580014000</v>
      </c>
      <c r="W45" s="124">
        <f t="shared" si="12"/>
        <v>36000000</v>
      </c>
      <c r="X45" s="124">
        <f t="shared" si="13"/>
        <v>24000000</v>
      </c>
      <c r="Y45" s="125">
        <f t="shared" si="14"/>
        <v>110400000</v>
      </c>
      <c r="Z45" s="125">
        <f t="shared" si="15"/>
        <v>5112000</v>
      </c>
      <c r="AA45" s="125">
        <f t="shared" si="16"/>
        <v>5376000</v>
      </c>
      <c r="AB45" s="126">
        <f t="shared" si="17"/>
        <v>104402520</v>
      </c>
      <c r="AC45" s="126">
        <f t="shared" si="18"/>
        <v>58001400</v>
      </c>
      <c r="AD45" s="126">
        <f t="shared" si="19"/>
        <v>92802240</v>
      </c>
      <c r="AE45" s="81">
        <f t="shared" si="20"/>
        <v>143919840</v>
      </c>
      <c r="AG45" s="158">
        <f t="shared" si="21"/>
        <v>8801400</v>
      </c>
      <c r="AI45" s="162">
        <f t="shared" si="22"/>
        <v>11802240</v>
      </c>
    </row>
    <row r="46" spans="2:35" s="121" customFormat="1" x14ac:dyDescent="0.25">
      <c r="B46" s="106">
        <v>36</v>
      </c>
      <c r="C46" s="107" t="str">
        <f>'7410 Kab. Buton Utara'!B55</f>
        <v>Kulisusu</v>
      </c>
      <c r="D46" s="107" t="str">
        <f>'7410 Kab. Buton Utara'!C55</f>
        <v>Lemo Ea</v>
      </c>
      <c r="E46" s="139">
        <f t="shared" si="5"/>
        <v>517529596.15384614</v>
      </c>
      <c r="F46" s="107" t="str">
        <f>'7410 Kab. Buton Utara (2)'!D55</f>
        <v>Tertinggal</v>
      </c>
      <c r="G46" s="107">
        <f>'7410 Kab. Buton Utara'!E55</f>
        <v>5</v>
      </c>
      <c r="H46" s="113">
        <f>'7410 Kab. Buton Utara'!F55</f>
        <v>686</v>
      </c>
      <c r="I46" s="108">
        <f t="shared" si="6"/>
        <v>1.4343662443022624E-2</v>
      </c>
      <c r="J46" s="108">
        <f t="shared" si="7"/>
        <v>1.4343662443022625E-3</v>
      </c>
      <c r="K46" s="113">
        <f>'7410 Kab. Buton Utara'!G55</f>
        <v>113</v>
      </c>
      <c r="L46" s="108">
        <f t="shared" si="8"/>
        <v>1.4705882352941176E-2</v>
      </c>
      <c r="M46" s="108">
        <f t="shared" si="0"/>
        <v>7.3529411764705881E-3</v>
      </c>
      <c r="N46" s="109">
        <f>'7410 Kab. Buton Utara'!H55</f>
        <v>1.585844</v>
      </c>
      <c r="O46" s="108">
        <f t="shared" si="1"/>
        <v>9.0977573590330556E-4</v>
      </c>
      <c r="P46" s="108">
        <f t="shared" si="2"/>
        <v>1.3646636038549582E-4</v>
      </c>
      <c r="Q46" s="109">
        <f>'7410 Kab. Buton Utara'!I55</f>
        <v>45.360872999999998</v>
      </c>
      <c r="R46" s="108">
        <f t="shared" si="3"/>
        <v>1.2532525072120684E-2</v>
      </c>
      <c r="S46" s="108">
        <f t="shared" si="4"/>
        <v>3.1331312680301709E-3</v>
      </c>
      <c r="T46" s="106">
        <f t="shared" si="9"/>
        <v>1.2056905049188518E-2</v>
      </c>
      <c r="U46" s="150">
        <f t="shared" si="10"/>
        <v>54078311.74175562</v>
      </c>
      <c r="V46" s="140">
        <f t="shared" si="11"/>
        <v>571607000</v>
      </c>
      <c r="W46" s="141">
        <f t="shared" si="12"/>
        <v>36000000</v>
      </c>
      <c r="X46" s="141">
        <f t="shared" si="13"/>
        <v>24000000</v>
      </c>
      <c r="Y46" s="125">
        <f t="shared" si="14"/>
        <v>110400000</v>
      </c>
      <c r="Z46" s="142">
        <f t="shared" si="15"/>
        <v>5112000</v>
      </c>
      <c r="AA46" s="142">
        <f t="shared" si="16"/>
        <v>5376000</v>
      </c>
      <c r="AB46" s="143">
        <f t="shared" si="17"/>
        <v>102889260</v>
      </c>
      <c r="AC46" s="126">
        <f t="shared" si="18"/>
        <v>57160700</v>
      </c>
      <c r="AD46" s="126">
        <f t="shared" si="19"/>
        <v>91457120</v>
      </c>
      <c r="AE46" s="144">
        <f t="shared" si="20"/>
        <v>139211920</v>
      </c>
      <c r="AG46" s="158">
        <f t="shared" si="21"/>
        <v>7960700</v>
      </c>
      <c r="AI46" s="162">
        <f t="shared" si="22"/>
        <v>10457120</v>
      </c>
    </row>
    <row r="47" spans="2:35" s="69" customFormat="1" x14ac:dyDescent="0.25">
      <c r="B47" s="91">
        <v>37</v>
      </c>
      <c r="C47" s="74" t="str">
        <f>'7410 Kab. Buton Utara'!B64</f>
        <v>Kulisusu</v>
      </c>
      <c r="D47" s="74" t="str">
        <f>'7410 Kab. Buton Utara'!C64</f>
        <v>Banu-Banua Jaya</v>
      </c>
      <c r="E47" s="75">
        <f t="shared" si="5"/>
        <v>517529596.15384614</v>
      </c>
      <c r="F47" s="74" t="str">
        <f>'7410 Kab. Buton Utara (2)'!D64</f>
        <v>Tertinggal</v>
      </c>
      <c r="G47" s="74">
        <f>'7410 Kab. Buton Utara'!E64</f>
        <v>6</v>
      </c>
      <c r="H47" s="112">
        <f>'7410 Kab. Buton Utara'!F64</f>
        <v>891</v>
      </c>
      <c r="I47" s="92">
        <f t="shared" si="6"/>
        <v>1.8630033872788859E-2</v>
      </c>
      <c r="J47" s="92">
        <f t="shared" si="7"/>
        <v>1.8630033872788861E-3</v>
      </c>
      <c r="K47" s="112">
        <f>'7410 Kab. Buton Utara'!G64</f>
        <v>202</v>
      </c>
      <c r="L47" s="92">
        <f t="shared" si="8"/>
        <v>2.6288391462779802E-2</v>
      </c>
      <c r="M47" s="92">
        <f t="shared" si="0"/>
        <v>1.3144195731389901E-2</v>
      </c>
      <c r="N47" s="93">
        <f>'7410 Kab. Buton Utara'!H64</f>
        <v>0.140733</v>
      </c>
      <c r="O47" s="92">
        <f t="shared" si="1"/>
        <v>8.07364839422288E-5</v>
      </c>
      <c r="P47" s="92">
        <f t="shared" si="2"/>
        <v>1.2110472591334319E-5</v>
      </c>
      <c r="Q47" s="93">
        <f>'7410 Kab. Buton Utara'!I64</f>
        <v>53.039948000000003</v>
      </c>
      <c r="R47" s="92">
        <f t="shared" si="3"/>
        <v>1.4654137677949394E-2</v>
      </c>
      <c r="S47" s="92">
        <f t="shared" si="4"/>
        <v>3.6635344194873485E-3</v>
      </c>
      <c r="T47" s="91">
        <f t="shared" si="9"/>
        <v>1.8682844010747469E-2</v>
      </c>
      <c r="U47" s="149">
        <f t="shared" si="10"/>
        <v>83797347.537691161</v>
      </c>
      <c r="V47" s="94">
        <f t="shared" si="11"/>
        <v>601326000</v>
      </c>
      <c r="W47" s="124">
        <f t="shared" si="12"/>
        <v>36000000</v>
      </c>
      <c r="X47" s="124">
        <f t="shared" si="13"/>
        <v>24000000</v>
      </c>
      <c r="Y47" s="125">
        <f t="shared" si="14"/>
        <v>110400000</v>
      </c>
      <c r="Z47" s="125">
        <f t="shared" si="15"/>
        <v>5112000</v>
      </c>
      <c r="AA47" s="125">
        <f t="shared" si="16"/>
        <v>5376000</v>
      </c>
      <c r="AB47" s="126">
        <f t="shared" si="17"/>
        <v>108238680</v>
      </c>
      <c r="AC47" s="126">
        <f t="shared" si="18"/>
        <v>60132600</v>
      </c>
      <c r="AD47" s="126">
        <f t="shared" si="19"/>
        <v>96212160</v>
      </c>
      <c r="AE47" s="81">
        <f t="shared" si="20"/>
        <v>155854560</v>
      </c>
      <c r="AG47" s="158">
        <f t="shared" si="21"/>
        <v>10932600</v>
      </c>
      <c r="AI47" s="162">
        <f t="shared" si="22"/>
        <v>15212160</v>
      </c>
    </row>
    <row r="48" spans="2:35" s="121" customFormat="1" x14ac:dyDescent="0.25">
      <c r="B48" s="106">
        <v>38</v>
      </c>
      <c r="C48" s="107" t="str">
        <f>'7410 Kab. Buton Utara'!B66</f>
        <v>Kulisusu</v>
      </c>
      <c r="D48" s="107" t="str">
        <f>'7410 Kab. Buton Utara'!C66</f>
        <v>Waculaea</v>
      </c>
      <c r="E48" s="139">
        <f t="shared" si="5"/>
        <v>517529596.15384614</v>
      </c>
      <c r="F48" s="107" t="str">
        <f>'7410 Kab. Buton Utara (2)'!D66</f>
        <v>Tertinggal</v>
      </c>
      <c r="G48" s="107">
        <f>'7410 Kab. Buton Utara'!E66</f>
        <v>3</v>
      </c>
      <c r="H48" s="113">
        <f>'7410 Kab. Buton Utara'!F66</f>
        <v>487</v>
      </c>
      <c r="I48" s="108">
        <f t="shared" si="6"/>
        <v>1.0182745786810521E-2</v>
      </c>
      <c r="J48" s="108">
        <f t="shared" si="7"/>
        <v>1.0182745786810521E-3</v>
      </c>
      <c r="K48" s="113">
        <f>'7410 Kab. Buton Utara'!G66</f>
        <v>53</v>
      </c>
      <c r="L48" s="108">
        <f t="shared" si="8"/>
        <v>6.8974492451847995E-3</v>
      </c>
      <c r="M48" s="108">
        <f t="shared" si="0"/>
        <v>3.4487246225923997E-3</v>
      </c>
      <c r="N48" s="109">
        <f>'7410 Kab. Buton Utara'!H66</f>
        <v>55.655690999999997</v>
      </c>
      <c r="O48" s="108">
        <f t="shared" si="1"/>
        <v>3.1928863896279823E-2</v>
      </c>
      <c r="P48" s="108">
        <f t="shared" si="2"/>
        <v>4.7893295844419733E-3</v>
      </c>
      <c r="Q48" s="109">
        <f>'7410 Kab. Buton Utara'!I66</f>
        <v>57.034160999999997</v>
      </c>
      <c r="R48" s="108">
        <f t="shared" si="3"/>
        <v>1.5757678488680493E-2</v>
      </c>
      <c r="S48" s="108">
        <f t="shared" si="4"/>
        <v>3.9394196221701231E-3</v>
      </c>
      <c r="T48" s="106">
        <f t="shared" si="9"/>
        <v>1.3195748407885548E-2</v>
      </c>
      <c r="U48" s="150">
        <f t="shared" si="10"/>
        <v>59186316.318833306</v>
      </c>
      <c r="V48" s="140">
        <f t="shared" si="11"/>
        <v>576715000</v>
      </c>
      <c r="W48" s="141">
        <f t="shared" si="12"/>
        <v>36000000</v>
      </c>
      <c r="X48" s="141">
        <f t="shared" si="13"/>
        <v>24000000</v>
      </c>
      <c r="Y48" s="125">
        <f t="shared" si="14"/>
        <v>110400000</v>
      </c>
      <c r="Z48" s="142">
        <f t="shared" si="15"/>
        <v>5112000</v>
      </c>
      <c r="AA48" s="142">
        <f t="shared" si="16"/>
        <v>5376000</v>
      </c>
      <c r="AB48" s="143">
        <f t="shared" si="17"/>
        <v>103808700</v>
      </c>
      <c r="AC48" s="126">
        <f t="shared" si="18"/>
        <v>57671500</v>
      </c>
      <c r="AD48" s="126">
        <f t="shared" si="19"/>
        <v>92274400</v>
      </c>
      <c r="AE48" s="144">
        <f t="shared" si="20"/>
        <v>142072400</v>
      </c>
      <c r="AG48" s="158">
        <f t="shared" si="21"/>
        <v>8471500</v>
      </c>
      <c r="AI48" s="162">
        <f t="shared" si="22"/>
        <v>11274400</v>
      </c>
    </row>
    <row r="49" spans="2:35" s="69" customFormat="1" x14ac:dyDescent="0.25">
      <c r="B49" s="91">
        <v>39</v>
      </c>
      <c r="C49" s="74" t="str">
        <f>'7410 Kab. Buton Utara'!B78</f>
        <v>Kulisusu</v>
      </c>
      <c r="D49" s="74" t="str">
        <f>'7410 Kab. Buton Utara'!C78</f>
        <v>Eelahaji</v>
      </c>
      <c r="E49" s="75">
        <f t="shared" si="5"/>
        <v>517529596.15384614</v>
      </c>
      <c r="F49" s="74" t="str">
        <f>'7410 Kab. Buton Utara (2)'!D78</f>
        <v>Tertinggal</v>
      </c>
      <c r="G49" s="74">
        <f>'7410 Kab. Buton Utara'!E78</f>
        <v>3</v>
      </c>
      <c r="H49" s="112">
        <f>'7410 Kab. Buton Utara'!F78</f>
        <v>836</v>
      </c>
      <c r="I49" s="92">
        <f t="shared" si="6"/>
        <v>1.7480031781875967E-2</v>
      </c>
      <c r="J49" s="92">
        <f t="shared" si="7"/>
        <v>1.7480031781875968E-3</v>
      </c>
      <c r="K49" s="112">
        <f>'7410 Kab. Buton Utara'!G78</f>
        <v>61</v>
      </c>
      <c r="L49" s="92">
        <f t="shared" si="8"/>
        <v>7.9385736595523164E-3</v>
      </c>
      <c r="M49" s="92">
        <f t="shared" si="0"/>
        <v>3.9692868297761582E-3</v>
      </c>
      <c r="N49" s="93">
        <f>'7410 Kab. Buton Utara'!H78</f>
        <v>34.572273000000003</v>
      </c>
      <c r="O49" s="92">
        <f t="shared" si="1"/>
        <v>1.9833612329097302E-2</v>
      </c>
      <c r="P49" s="92">
        <f t="shared" si="2"/>
        <v>2.975041849364595E-3</v>
      </c>
      <c r="Q49" s="93">
        <f>'7410 Kab. Buton Utara'!I78</f>
        <v>54.743633000000003</v>
      </c>
      <c r="R49" s="92">
        <f t="shared" si="3"/>
        <v>1.5124840148280949E-2</v>
      </c>
      <c r="S49" s="92">
        <f t="shared" si="4"/>
        <v>3.7812100370702372E-3</v>
      </c>
      <c r="T49" s="91">
        <f t="shared" si="9"/>
        <v>1.2473541894398588E-2</v>
      </c>
      <c r="U49" s="149">
        <f t="shared" si="10"/>
        <v>55947034.859873578</v>
      </c>
      <c r="V49" s="94">
        <f t="shared" si="11"/>
        <v>573476000</v>
      </c>
      <c r="W49" s="124">
        <f t="shared" si="12"/>
        <v>36000000</v>
      </c>
      <c r="X49" s="124">
        <f t="shared" si="13"/>
        <v>24000000</v>
      </c>
      <c r="Y49" s="125">
        <f t="shared" si="14"/>
        <v>110400000</v>
      </c>
      <c r="Z49" s="125">
        <f t="shared" si="15"/>
        <v>5112000</v>
      </c>
      <c r="AA49" s="125">
        <f t="shared" si="16"/>
        <v>5376000</v>
      </c>
      <c r="AB49" s="126">
        <f t="shared" si="17"/>
        <v>103225680</v>
      </c>
      <c r="AC49" s="126">
        <f t="shared" si="18"/>
        <v>57347600</v>
      </c>
      <c r="AD49" s="126">
        <f t="shared" si="19"/>
        <v>91756160</v>
      </c>
      <c r="AE49" s="81">
        <f t="shared" si="20"/>
        <v>140258560</v>
      </c>
      <c r="AG49" s="158">
        <f t="shared" si="21"/>
        <v>8147600</v>
      </c>
      <c r="AI49" s="162">
        <f t="shared" si="22"/>
        <v>10756160</v>
      </c>
    </row>
    <row r="50" spans="2:35" s="121" customFormat="1" x14ac:dyDescent="0.25">
      <c r="B50" s="106">
        <v>40</v>
      </c>
      <c r="C50" s="107" t="str">
        <f>'7410 Kab. Buton Utara'!B7</f>
        <v>Kulisusu Barat</v>
      </c>
      <c r="D50" s="107" t="str">
        <f>'7410 Kab. Buton Utara'!C7</f>
        <v>Karya Mulya</v>
      </c>
      <c r="E50" s="139">
        <f t="shared" si="5"/>
        <v>517529596.15384614</v>
      </c>
      <c r="F50" s="107" t="str">
        <f>'7410 Kab. Buton Utara (2)'!D7</f>
        <v>Tertinggal</v>
      </c>
      <c r="G50" s="107">
        <f>'7410 Kab. Buton Utara'!E7</f>
        <v>4</v>
      </c>
      <c r="H50" s="113">
        <f>'7410 Kab. Buton Utara'!F7</f>
        <v>357</v>
      </c>
      <c r="I50" s="108">
        <f t="shared" si="6"/>
        <v>7.4645590264709573E-3</v>
      </c>
      <c r="J50" s="108">
        <f t="shared" si="7"/>
        <v>7.4645590264709578E-4</v>
      </c>
      <c r="K50" s="113">
        <f>'7410 Kab. Buton Utara'!G7</f>
        <v>81</v>
      </c>
      <c r="L50" s="108">
        <f t="shared" si="8"/>
        <v>1.0541384695471109E-2</v>
      </c>
      <c r="M50" s="108">
        <f t="shared" si="0"/>
        <v>5.2706923477355543E-3</v>
      </c>
      <c r="N50" s="109">
        <f>'7410 Kab. Buton Utara'!H7</f>
        <v>19.923742000000001</v>
      </c>
      <c r="O50" s="108">
        <f t="shared" si="1"/>
        <v>1.1429962240925082E-2</v>
      </c>
      <c r="P50" s="108">
        <f t="shared" si="2"/>
        <v>1.7144943361387622E-3</v>
      </c>
      <c r="Q50" s="109">
        <f>'7410 Kab. Buton Utara'!I7</f>
        <v>48.151473000000003</v>
      </c>
      <c r="R50" s="108">
        <f t="shared" si="3"/>
        <v>1.3303525763978181E-2</v>
      </c>
      <c r="S50" s="108">
        <f t="shared" si="4"/>
        <v>3.3258814409945453E-3</v>
      </c>
      <c r="T50" s="106">
        <f t="shared" si="9"/>
        <v>1.1057524027515957E-2</v>
      </c>
      <c r="U50" s="150">
        <f t="shared" si="10"/>
        <v>49595831.518322125</v>
      </c>
      <c r="V50" s="140">
        <f t="shared" si="11"/>
        <v>567125000</v>
      </c>
      <c r="W50" s="141">
        <f t="shared" si="12"/>
        <v>36000000</v>
      </c>
      <c r="X50" s="141">
        <f t="shared" si="13"/>
        <v>24000000</v>
      </c>
      <c r="Y50" s="125">
        <f t="shared" si="14"/>
        <v>110400000</v>
      </c>
      <c r="Z50" s="142">
        <f t="shared" si="15"/>
        <v>5112000</v>
      </c>
      <c r="AA50" s="142">
        <f t="shared" si="16"/>
        <v>5376000</v>
      </c>
      <c r="AB50" s="143">
        <f t="shared" si="17"/>
        <v>102082500</v>
      </c>
      <c r="AC50" s="126">
        <f t="shared" si="18"/>
        <v>56712500</v>
      </c>
      <c r="AD50" s="126">
        <f t="shared" si="19"/>
        <v>90740000</v>
      </c>
      <c r="AE50" s="144">
        <f t="shared" si="20"/>
        <v>136702000</v>
      </c>
      <c r="AG50" s="158">
        <f t="shared" si="21"/>
        <v>7512500</v>
      </c>
      <c r="AI50" s="162">
        <f t="shared" si="22"/>
        <v>9740000</v>
      </c>
    </row>
    <row r="51" spans="2:35" s="69" customFormat="1" x14ac:dyDescent="0.25">
      <c r="B51" s="91">
        <v>41</v>
      </c>
      <c r="C51" s="74" t="str">
        <f>'7410 Kab. Buton Utara'!B22</f>
        <v>Kulisusu Barat</v>
      </c>
      <c r="D51" s="74" t="str">
        <f>'7410 Kab. Buton Utara'!C22</f>
        <v>Soloy Agung</v>
      </c>
      <c r="E51" s="75">
        <f t="shared" si="5"/>
        <v>517529596.15384614</v>
      </c>
      <c r="F51" s="74" t="str">
        <f>'7410 Kab. Buton Utara (2)'!D22</f>
        <v>Tertinggal</v>
      </c>
      <c r="G51" s="74">
        <f>'7410 Kab. Buton Utara'!E22</f>
        <v>6</v>
      </c>
      <c r="H51" s="112">
        <f>'7410 Kab. Buton Utara'!F22</f>
        <v>582</v>
      </c>
      <c r="I51" s="92">
        <f t="shared" si="6"/>
        <v>1.2169113034750972E-2</v>
      </c>
      <c r="J51" s="92">
        <f t="shared" si="7"/>
        <v>1.2169113034750973E-3</v>
      </c>
      <c r="K51" s="112">
        <f>'7410 Kab. Buton Utara'!G22</f>
        <v>156</v>
      </c>
      <c r="L51" s="92">
        <f t="shared" si="8"/>
        <v>2.030192608016658E-2</v>
      </c>
      <c r="M51" s="92">
        <f t="shared" si="0"/>
        <v>1.015096304008329E-2</v>
      </c>
      <c r="N51" s="93">
        <f>'7410 Kab. Buton Utara'!H22</f>
        <v>10.405687</v>
      </c>
      <c r="O51" s="92">
        <f t="shared" si="1"/>
        <v>5.9695919321222386E-3</v>
      </c>
      <c r="P51" s="92">
        <f t="shared" si="2"/>
        <v>8.9543878981833576E-4</v>
      </c>
      <c r="Q51" s="93">
        <f>'7410 Kab. Buton Utara'!I22</f>
        <v>40.765118999999999</v>
      </c>
      <c r="R51" s="92">
        <f t="shared" si="3"/>
        <v>1.1262787555598484E-2</v>
      </c>
      <c r="S51" s="92">
        <f t="shared" si="4"/>
        <v>2.8156968888996209E-3</v>
      </c>
      <c r="T51" s="91">
        <f t="shared" si="9"/>
        <v>1.5079010022276344E-2</v>
      </c>
      <c r="U51" s="149">
        <f t="shared" si="10"/>
        <v>67633227.715980113</v>
      </c>
      <c r="V51" s="94">
        <f t="shared" si="11"/>
        <v>585162000</v>
      </c>
      <c r="W51" s="124">
        <f t="shared" si="12"/>
        <v>36000000</v>
      </c>
      <c r="X51" s="124">
        <f t="shared" si="13"/>
        <v>24000000</v>
      </c>
      <c r="Y51" s="125">
        <f t="shared" si="14"/>
        <v>110400000</v>
      </c>
      <c r="Z51" s="125">
        <f t="shared" si="15"/>
        <v>5112000</v>
      </c>
      <c r="AA51" s="125">
        <f t="shared" si="16"/>
        <v>5376000</v>
      </c>
      <c r="AB51" s="126">
        <f t="shared" si="17"/>
        <v>105329160</v>
      </c>
      <c r="AC51" s="126">
        <f t="shared" si="18"/>
        <v>58516200</v>
      </c>
      <c r="AD51" s="126">
        <f t="shared" si="19"/>
        <v>93625920</v>
      </c>
      <c r="AE51" s="81">
        <f t="shared" si="20"/>
        <v>146802720</v>
      </c>
      <c r="AG51" s="158">
        <f t="shared" si="21"/>
        <v>9316200</v>
      </c>
      <c r="AI51" s="162">
        <f t="shared" si="22"/>
        <v>12625920</v>
      </c>
    </row>
    <row r="52" spans="2:35" s="121" customFormat="1" x14ac:dyDescent="0.25">
      <c r="B52" s="106">
        <v>42</v>
      </c>
      <c r="C52" s="107" t="str">
        <f>'7410 Kab. Buton Utara'!B23</f>
        <v>Kulisusu Barat</v>
      </c>
      <c r="D52" s="107" t="str">
        <f>'7410 Kab. Buton Utara'!C23</f>
        <v>Kotawo</v>
      </c>
      <c r="E52" s="139">
        <f t="shared" si="5"/>
        <v>517529596.15384614</v>
      </c>
      <c r="F52" s="107" t="str">
        <f>'7410 Kab. Buton Utara (2)'!D23</f>
        <v>Tertinggal</v>
      </c>
      <c r="G52" s="107">
        <f>'7410 Kab. Buton Utara'!E23</f>
        <v>3</v>
      </c>
      <c r="H52" s="113">
        <f>'7410 Kab. Buton Utara'!F23</f>
        <v>573</v>
      </c>
      <c r="I52" s="108">
        <f t="shared" si="6"/>
        <v>1.1980930874419772E-2</v>
      </c>
      <c r="J52" s="108">
        <f t="shared" si="7"/>
        <v>1.1980930874419772E-3</v>
      </c>
      <c r="K52" s="113">
        <f>'7410 Kab. Buton Utara'!G23</f>
        <v>55</v>
      </c>
      <c r="L52" s="108">
        <f t="shared" si="8"/>
        <v>7.1577303487766787E-3</v>
      </c>
      <c r="M52" s="108">
        <f t="shared" si="0"/>
        <v>3.5788651743883394E-3</v>
      </c>
      <c r="N52" s="109">
        <f>'7410 Kab. Buton Utara'!H23</f>
        <v>66.039156000000006</v>
      </c>
      <c r="O52" s="108">
        <f t="shared" si="1"/>
        <v>3.788570738883093E-2</v>
      </c>
      <c r="P52" s="108">
        <f t="shared" si="2"/>
        <v>5.6828561083246392E-3</v>
      </c>
      <c r="Q52" s="109">
        <f>'7410 Kab. Buton Utara'!I23</f>
        <v>34.806058999999998</v>
      </c>
      <c r="R52" s="108">
        <f t="shared" si="3"/>
        <v>9.6163891528104357E-3</v>
      </c>
      <c r="S52" s="108">
        <f t="shared" si="4"/>
        <v>2.4040972882026089E-3</v>
      </c>
      <c r="T52" s="106">
        <f t="shared" si="9"/>
        <v>1.2863911658357565E-2</v>
      </c>
      <c r="U52" s="150">
        <f t="shared" si="10"/>
        <v>57697943.381074049</v>
      </c>
      <c r="V52" s="140">
        <f t="shared" si="11"/>
        <v>575227000</v>
      </c>
      <c r="W52" s="141">
        <f t="shared" si="12"/>
        <v>36000000</v>
      </c>
      <c r="X52" s="141">
        <f t="shared" si="13"/>
        <v>24000000</v>
      </c>
      <c r="Y52" s="125">
        <f t="shared" si="14"/>
        <v>110400000</v>
      </c>
      <c r="Z52" s="142">
        <f t="shared" si="15"/>
        <v>5112000</v>
      </c>
      <c r="AA52" s="142">
        <f t="shared" si="16"/>
        <v>5376000</v>
      </c>
      <c r="AB52" s="143">
        <f t="shared" si="17"/>
        <v>103540860</v>
      </c>
      <c r="AC52" s="126">
        <f t="shared" si="18"/>
        <v>57522700</v>
      </c>
      <c r="AD52" s="126">
        <f t="shared" si="19"/>
        <v>92036320</v>
      </c>
      <c r="AE52" s="144">
        <f t="shared" si="20"/>
        <v>141239120</v>
      </c>
      <c r="AG52" s="158">
        <f t="shared" si="21"/>
        <v>8322700</v>
      </c>
      <c r="AI52" s="162">
        <f t="shared" si="22"/>
        <v>11036320</v>
      </c>
    </row>
    <row r="53" spans="2:35" s="69" customFormat="1" x14ac:dyDescent="0.25">
      <c r="B53" s="91">
        <v>43</v>
      </c>
      <c r="C53" s="74" t="str">
        <f>'7410 Kab. Buton Utara'!B29</f>
        <v>Kulisusu Barat</v>
      </c>
      <c r="D53" s="74" t="str">
        <f>'7410 Kab. Buton Utara'!C29</f>
        <v>Kasulatombi</v>
      </c>
      <c r="E53" s="75">
        <f t="shared" si="5"/>
        <v>517529596.15384614</v>
      </c>
      <c r="F53" s="74" t="str">
        <f>'7410 Kab. Buton Utara (2)'!D29</f>
        <v>Tertinggal</v>
      </c>
      <c r="G53" s="74">
        <f>'7410 Kab. Buton Utara'!E29</f>
        <v>5</v>
      </c>
      <c r="H53" s="112">
        <f>'7410 Kab. Buton Utara'!F29</f>
        <v>745</v>
      </c>
      <c r="I53" s="92">
        <f t="shared" si="6"/>
        <v>1.5577301049638273E-2</v>
      </c>
      <c r="J53" s="92">
        <f t="shared" si="7"/>
        <v>1.5577301049638274E-3</v>
      </c>
      <c r="K53" s="112">
        <f>'7410 Kab. Buton Utara'!G29</f>
        <v>148</v>
      </c>
      <c r="L53" s="92">
        <f t="shared" si="8"/>
        <v>1.9260801665799063E-2</v>
      </c>
      <c r="M53" s="92">
        <f t="shared" si="0"/>
        <v>9.6304008328995314E-3</v>
      </c>
      <c r="N53" s="93">
        <f>'7410 Kab. Buton Utara'!H29</f>
        <v>1.8078879999999999</v>
      </c>
      <c r="O53" s="92">
        <f t="shared" si="1"/>
        <v>1.0371591629635419E-3</v>
      </c>
      <c r="P53" s="92">
        <f t="shared" si="2"/>
        <v>1.5557387444453129E-4</v>
      </c>
      <c r="Q53" s="93">
        <f>'7410 Kab. Buton Utara'!I29</f>
        <v>41.334851</v>
      </c>
      <c r="R53" s="92">
        <f t="shared" si="3"/>
        <v>1.1420195914436496E-2</v>
      </c>
      <c r="S53" s="92">
        <f t="shared" si="4"/>
        <v>2.8550489786091241E-3</v>
      </c>
      <c r="T53" s="91">
        <f t="shared" si="9"/>
        <v>1.4198753790917014E-2</v>
      </c>
      <c r="U53" s="149">
        <f t="shared" si="10"/>
        <v>63685052.732610181</v>
      </c>
      <c r="V53" s="94">
        <f t="shared" si="11"/>
        <v>581214000</v>
      </c>
      <c r="W53" s="124">
        <f t="shared" si="12"/>
        <v>36000000</v>
      </c>
      <c r="X53" s="124">
        <f t="shared" si="13"/>
        <v>24000000</v>
      </c>
      <c r="Y53" s="125">
        <f t="shared" si="14"/>
        <v>110400000</v>
      </c>
      <c r="Z53" s="125">
        <f t="shared" si="15"/>
        <v>5112000</v>
      </c>
      <c r="AA53" s="125">
        <f t="shared" si="16"/>
        <v>5376000</v>
      </c>
      <c r="AB53" s="126">
        <f t="shared" si="17"/>
        <v>104618520</v>
      </c>
      <c r="AC53" s="126">
        <f t="shared" si="18"/>
        <v>58121400</v>
      </c>
      <c r="AD53" s="126">
        <f t="shared" si="19"/>
        <v>92994240</v>
      </c>
      <c r="AE53" s="81">
        <f t="shared" si="20"/>
        <v>144591840</v>
      </c>
      <c r="AG53" s="158">
        <f t="shared" si="21"/>
        <v>8921400</v>
      </c>
      <c r="AI53" s="162">
        <f t="shared" si="22"/>
        <v>11994240</v>
      </c>
    </row>
    <row r="54" spans="2:35" s="121" customFormat="1" x14ac:dyDescent="0.25">
      <c r="B54" s="106">
        <v>44</v>
      </c>
      <c r="C54" s="107" t="str">
        <f>'7410 Kab. Buton Utara'!B40</f>
        <v>Kulisusu Barat</v>
      </c>
      <c r="D54" s="107" t="str">
        <f>'7410 Kab. Buton Utara'!C40</f>
        <v>Mekar Jaya</v>
      </c>
      <c r="E54" s="139">
        <f t="shared" si="5"/>
        <v>517529596.15384614</v>
      </c>
      <c r="F54" s="107" t="str">
        <f>'7410 Kab. Buton Utara (2)'!D40</f>
        <v>Tertinggal</v>
      </c>
      <c r="G54" s="107">
        <f>'7410 Kab. Buton Utara'!E40</f>
        <v>2</v>
      </c>
      <c r="H54" s="113">
        <f>'7410 Kab. Buton Utara'!F40</f>
        <v>364</v>
      </c>
      <c r="I54" s="108">
        <f t="shared" si="6"/>
        <v>7.61092292895078E-3</v>
      </c>
      <c r="J54" s="108">
        <f t="shared" si="7"/>
        <v>7.6109229289507809E-4</v>
      </c>
      <c r="K54" s="113">
        <f>'7410 Kab. Buton Utara'!G40</f>
        <v>27</v>
      </c>
      <c r="L54" s="108">
        <f t="shared" si="8"/>
        <v>3.5137948984903696E-3</v>
      </c>
      <c r="M54" s="108">
        <f t="shared" si="0"/>
        <v>1.7568974492451848E-3</v>
      </c>
      <c r="N54" s="109">
        <f>'7410 Kab. Buton Utara'!H40</f>
        <v>5.0817699999999997</v>
      </c>
      <c r="O54" s="108">
        <f t="shared" si="1"/>
        <v>2.9153378525512853E-3</v>
      </c>
      <c r="P54" s="108">
        <f t="shared" si="2"/>
        <v>4.373006778826928E-4</v>
      </c>
      <c r="Q54" s="109">
        <f>'7410 Kab. Buton Utara'!I40</f>
        <v>53.617716000000001</v>
      </c>
      <c r="R54" s="108">
        <f t="shared" si="3"/>
        <v>1.4813766262387552E-2</v>
      </c>
      <c r="S54" s="108">
        <f t="shared" si="4"/>
        <v>3.7034415655968879E-3</v>
      </c>
      <c r="T54" s="106">
        <f t="shared" si="9"/>
        <v>6.6587319856198438E-3</v>
      </c>
      <c r="U54" s="150">
        <f t="shared" si="10"/>
        <v>29866120.920259312</v>
      </c>
      <c r="V54" s="140">
        <f t="shared" si="11"/>
        <v>547395000</v>
      </c>
      <c r="W54" s="141">
        <f t="shared" si="12"/>
        <v>36000000</v>
      </c>
      <c r="X54" s="141">
        <f t="shared" si="13"/>
        <v>24000000</v>
      </c>
      <c r="Y54" s="125">
        <f t="shared" si="14"/>
        <v>110400000</v>
      </c>
      <c r="Z54" s="142">
        <f t="shared" si="15"/>
        <v>5112000</v>
      </c>
      <c r="AA54" s="142">
        <f t="shared" si="16"/>
        <v>5376000</v>
      </c>
      <c r="AB54" s="143">
        <f t="shared" si="17"/>
        <v>98531100</v>
      </c>
      <c r="AC54" s="126">
        <f t="shared" si="18"/>
        <v>54739500</v>
      </c>
      <c r="AD54" s="126">
        <f t="shared" si="19"/>
        <v>87583200</v>
      </c>
      <c r="AE54" s="144">
        <f t="shared" si="20"/>
        <v>125653200</v>
      </c>
      <c r="AG54" s="158">
        <f t="shared" si="21"/>
        <v>5539500</v>
      </c>
      <c r="AI54" s="162">
        <f t="shared" si="22"/>
        <v>6583200</v>
      </c>
    </row>
    <row r="55" spans="2:35" s="69" customFormat="1" ht="30" x14ac:dyDescent="0.25">
      <c r="B55" s="91">
        <v>45</v>
      </c>
      <c r="C55" s="74" t="str">
        <f>'7410 Kab. Buton Utara'!B44</f>
        <v>Kulisusu Barat</v>
      </c>
      <c r="D55" s="74" t="str">
        <f>'7410 Kab. Buton Utara'!C44</f>
        <v>Rahmat Baru</v>
      </c>
      <c r="E55" s="75">
        <f t="shared" si="5"/>
        <v>517529596.15384614</v>
      </c>
      <c r="F55" s="74" t="str">
        <f>'7410 Kab. Buton Utara (2)'!D44</f>
        <v>Sangat Tertinggal</v>
      </c>
      <c r="G55" s="74">
        <f>'7410 Kab. Buton Utara'!E44</f>
        <v>4</v>
      </c>
      <c r="H55" s="112">
        <f>'7410 Kab. Buton Utara'!F44</f>
        <v>305</v>
      </c>
      <c r="I55" s="92">
        <f t="shared" si="6"/>
        <v>6.3772843223351312E-3</v>
      </c>
      <c r="J55" s="92">
        <f t="shared" si="7"/>
        <v>6.3772843223351315E-4</v>
      </c>
      <c r="K55" s="112">
        <f>'7410 Kab. Buton Utara'!G44</f>
        <v>74</v>
      </c>
      <c r="L55" s="92">
        <f t="shared" si="8"/>
        <v>9.6304008328995314E-3</v>
      </c>
      <c r="M55" s="92">
        <f t="shared" si="0"/>
        <v>4.8152004164497657E-3</v>
      </c>
      <c r="N55" s="93">
        <f>'7410 Kab. Buton Utara'!H44</f>
        <v>5.667586</v>
      </c>
      <c r="O55" s="92">
        <f t="shared" si="1"/>
        <v>3.2514120077039555E-3</v>
      </c>
      <c r="P55" s="92">
        <f t="shared" si="2"/>
        <v>4.877118011555933E-4</v>
      </c>
      <c r="Q55" s="93">
        <f>'7410 Kab. Buton Utara'!I44</f>
        <v>41.005685999999997</v>
      </c>
      <c r="R55" s="92">
        <f t="shared" si="3"/>
        <v>1.1329252589439981E-2</v>
      </c>
      <c r="S55" s="92">
        <f t="shared" si="4"/>
        <v>2.8323131473599952E-3</v>
      </c>
      <c r="T55" s="91">
        <f t="shared" si="9"/>
        <v>8.7729537971988677E-3</v>
      </c>
      <c r="U55" s="149">
        <f t="shared" si="10"/>
        <v>39348948.043085903</v>
      </c>
      <c r="V55" s="94">
        <f t="shared" si="11"/>
        <v>556878000</v>
      </c>
      <c r="W55" s="124">
        <f t="shared" si="12"/>
        <v>36000000</v>
      </c>
      <c r="X55" s="124">
        <f t="shared" si="13"/>
        <v>24000000</v>
      </c>
      <c r="Y55" s="125">
        <f t="shared" si="14"/>
        <v>110400000</v>
      </c>
      <c r="Z55" s="125">
        <f t="shared" si="15"/>
        <v>5112000</v>
      </c>
      <c r="AA55" s="125">
        <f t="shared" si="16"/>
        <v>5376000</v>
      </c>
      <c r="AB55" s="126">
        <f t="shared" si="17"/>
        <v>100238040</v>
      </c>
      <c r="AC55" s="126">
        <f t="shared" si="18"/>
        <v>55687800</v>
      </c>
      <c r="AD55" s="126">
        <f t="shared" si="19"/>
        <v>89100480</v>
      </c>
      <c r="AE55" s="81">
        <f t="shared" si="20"/>
        <v>130963680</v>
      </c>
      <c r="AG55" s="158">
        <f t="shared" si="21"/>
        <v>6487800</v>
      </c>
      <c r="AI55" s="162">
        <f t="shared" si="22"/>
        <v>8100480</v>
      </c>
    </row>
    <row r="56" spans="2:35" s="121" customFormat="1" ht="30" x14ac:dyDescent="0.25">
      <c r="B56" s="106">
        <v>46</v>
      </c>
      <c r="C56" s="107" t="str">
        <f>'7410 Kab. Buton Utara'!B49</f>
        <v>Kulisusu Barat</v>
      </c>
      <c r="D56" s="107" t="str">
        <f>'7410 Kab. Buton Utara'!C49</f>
        <v>Lauki</v>
      </c>
      <c r="E56" s="139">
        <f t="shared" si="5"/>
        <v>517529596.15384614</v>
      </c>
      <c r="F56" s="107" t="str">
        <f>'7410 Kab. Buton Utara (2)'!D49</f>
        <v>Sangat Tertinggal</v>
      </c>
      <c r="G56" s="107">
        <f>'7410 Kab. Buton Utara'!E49</f>
        <v>3</v>
      </c>
      <c r="H56" s="113">
        <f>'7410 Kab. Buton Utara'!F49</f>
        <v>255</v>
      </c>
      <c r="I56" s="108">
        <f t="shared" si="6"/>
        <v>5.3318278760506833E-3</v>
      </c>
      <c r="J56" s="108">
        <f t="shared" si="7"/>
        <v>5.331827876050684E-4</v>
      </c>
      <c r="K56" s="113">
        <f>'7410 Kab. Buton Utara'!G49</f>
        <v>65</v>
      </c>
      <c r="L56" s="108">
        <f t="shared" si="8"/>
        <v>8.4591358667360748E-3</v>
      </c>
      <c r="M56" s="108">
        <f t="shared" si="0"/>
        <v>4.2295679333680374E-3</v>
      </c>
      <c r="N56" s="109">
        <f>'7410 Kab. Buton Utara'!H49</f>
        <v>7.5037390000000004</v>
      </c>
      <c r="O56" s="108">
        <f t="shared" si="1"/>
        <v>4.3047863918212219E-3</v>
      </c>
      <c r="P56" s="108">
        <f t="shared" si="2"/>
        <v>6.4571795877318321E-4</v>
      </c>
      <c r="Q56" s="109">
        <f>'7410 Kab. Buton Utara'!I49</f>
        <v>69.809044999999998</v>
      </c>
      <c r="R56" s="108">
        <f t="shared" si="3"/>
        <v>1.928718626564575E-2</v>
      </c>
      <c r="S56" s="108">
        <f t="shared" si="4"/>
        <v>4.8217965664114374E-3</v>
      </c>
      <c r="T56" s="106">
        <f t="shared" si="9"/>
        <v>1.0230265246157725E-2</v>
      </c>
      <c r="U56" s="150">
        <f t="shared" si="10"/>
        <v>45885363.692053035</v>
      </c>
      <c r="V56" s="140">
        <f t="shared" si="11"/>
        <v>563414000</v>
      </c>
      <c r="W56" s="141">
        <f t="shared" si="12"/>
        <v>36000000</v>
      </c>
      <c r="X56" s="141">
        <f t="shared" si="13"/>
        <v>24000000</v>
      </c>
      <c r="Y56" s="125">
        <f t="shared" si="14"/>
        <v>110400000</v>
      </c>
      <c r="Z56" s="142">
        <f t="shared" si="15"/>
        <v>5112000</v>
      </c>
      <c r="AA56" s="142">
        <f t="shared" si="16"/>
        <v>5376000</v>
      </c>
      <c r="AB56" s="143">
        <f t="shared" si="17"/>
        <v>101414520</v>
      </c>
      <c r="AC56" s="126">
        <f t="shared" si="18"/>
        <v>56341400</v>
      </c>
      <c r="AD56" s="126">
        <f t="shared" si="19"/>
        <v>90146240</v>
      </c>
      <c r="AE56" s="144">
        <f t="shared" si="20"/>
        <v>134623840</v>
      </c>
      <c r="AG56" s="158">
        <f t="shared" si="21"/>
        <v>7141400</v>
      </c>
      <c r="AI56" s="162">
        <f t="shared" si="22"/>
        <v>9146240</v>
      </c>
    </row>
    <row r="57" spans="2:35" s="69" customFormat="1" x14ac:dyDescent="0.25">
      <c r="B57" s="91">
        <v>47</v>
      </c>
      <c r="C57" s="74" t="str">
        <f>'7410 Kab. Buton Utara'!B50</f>
        <v>Kulisusu Barat</v>
      </c>
      <c r="D57" s="74" t="str">
        <f>'7410 Kab. Buton Utara'!C50</f>
        <v>Marga Karya</v>
      </c>
      <c r="E57" s="75">
        <f t="shared" si="5"/>
        <v>517529596.15384614</v>
      </c>
      <c r="F57" s="74" t="str">
        <f>'7410 Kab. Buton Utara (2)'!D50</f>
        <v>Tertinggal</v>
      </c>
      <c r="G57" s="74">
        <f>'7410 Kab. Buton Utara'!E50</f>
        <v>2</v>
      </c>
      <c r="H57" s="112">
        <f>'7410 Kab. Buton Utara'!F50</f>
        <v>467</v>
      </c>
      <c r="I57" s="92">
        <f t="shared" si="6"/>
        <v>9.7645632082967431E-3</v>
      </c>
      <c r="J57" s="92">
        <f t="shared" si="7"/>
        <v>9.7645632082967435E-4</v>
      </c>
      <c r="K57" s="112">
        <f>'7410 Kab. Buton Utara'!G50</f>
        <v>32</v>
      </c>
      <c r="L57" s="92">
        <f t="shared" si="8"/>
        <v>4.1644976574700676E-3</v>
      </c>
      <c r="M57" s="92">
        <f t="shared" si="0"/>
        <v>2.0822488287350338E-3</v>
      </c>
      <c r="N57" s="93">
        <f>'7410 Kab. Buton Utara'!H50</f>
        <v>13.298423</v>
      </c>
      <c r="O57" s="92">
        <f t="shared" si="1"/>
        <v>7.6291126814355282E-3</v>
      </c>
      <c r="P57" s="92">
        <f t="shared" si="2"/>
        <v>1.1443669022153291E-3</v>
      </c>
      <c r="Q57" s="93">
        <f>'7410 Kab. Buton Utara'!I50</f>
        <v>43.496653000000002</v>
      </c>
      <c r="R57" s="92">
        <f t="shared" si="3"/>
        <v>1.2017469202496025E-2</v>
      </c>
      <c r="S57" s="92">
        <f t="shared" si="4"/>
        <v>3.0043673006240061E-3</v>
      </c>
      <c r="T57" s="91">
        <f t="shared" si="9"/>
        <v>7.207439352404043E-3</v>
      </c>
      <c r="U57" s="149">
        <f t="shared" si="10"/>
        <v>32327214.203726023</v>
      </c>
      <c r="V57" s="94">
        <f t="shared" si="11"/>
        <v>549856000</v>
      </c>
      <c r="W57" s="124">
        <f t="shared" si="12"/>
        <v>36000000</v>
      </c>
      <c r="X57" s="124">
        <f t="shared" si="13"/>
        <v>24000000</v>
      </c>
      <c r="Y57" s="125">
        <f t="shared" si="14"/>
        <v>110400000</v>
      </c>
      <c r="Z57" s="125">
        <f t="shared" si="15"/>
        <v>5112000</v>
      </c>
      <c r="AA57" s="125">
        <f t="shared" si="16"/>
        <v>5376000</v>
      </c>
      <c r="AB57" s="126">
        <f t="shared" si="17"/>
        <v>98974080</v>
      </c>
      <c r="AC57" s="126">
        <f t="shared" si="18"/>
        <v>54985600</v>
      </c>
      <c r="AD57" s="126">
        <f t="shared" si="19"/>
        <v>87976960</v>
      </c>
      <c r="AE57" s="81">
        <f t="shared" si="20"/>
        <v>127031360</v>
      </c>
      <c r="AG57" s="158">
        <f t="shared" si="21"/>
        <v>5785600</v>
      </c>
      <c r="AI57" s="162">
        <f t="shared" si="22"/>
        <v>6976960</v>
      </c>
    </row>
    <row r="58" spans="2:35" s="121" customFormat="1" x14ac:dyDescent="0.25">
      <c r="B58" s="106">
        <v>48</v>
      </c>
      <c r="C58" s="107" t="str">
        <f>'7410 Kab. Buton Utara'!B53</f>
        <v>Kulisusu Barat</v>
      </c>
      <c r="D58" s="107" t="str">
        <f>'7410 Kab. Buton Utara'!C53</f>
        <v>Lambale</v>
      </c>
      <c r="E58" s="139">
        <f t="shared" si="5"/>
        <v>517529596.15384614</v>
      </c>
      <c r="F58" s="107" t="str">
        <f>'7410 Kab. Buton Utara (2)'!D53</f>
        <v>Tertinggal</v>
      </c>
      <c r="G58" s="107">
        <f>'7410 Kab. Buton Utara'!E53</f>
        <v>5</v>
      </c>
      <c r="H58" s="113">
        <f>'7410 Kab. Buton Utara'!F53</f>
        <v>723</v>
      </c>
      <c r="I58" s="108">
        <f t="shared" si="6"/>
        <v>1.5117300213273115E-2</v>
      </c>
      <c r="J58" s="108">
        <f t="shared" si="7"/>
        <v>1.5117300213273116E-3</v>
      </c>
      <c r="K58" s="113">
        <f>'7410 Kab. Buton Utara'!G53</f>
        <v>139</v>
      </c>
      <c r="L58" s="108">
        <f t="shared" si="8"/>
        <v>1.8089536699635606E-2</v>
      </c>
      <c r="M58" s="108">
        <f t="shared" si="0"/>
        <v>9.0447683498178031E-3</v>
      </c>
      <c r="N58" s="109">
        <f>'7410 Kab. Buton Utara'!H53</f>
        <v>65.789030999999994</v>
      </c>
      <c r="O58" s="108">
        <f t="shared" si="1"/>
        <v>3.7742214298752193E-2</v>
      </c>
      <c r="P58" s="108">
        <f t="shared" si="2"/>
        <v>5.6613321448128291E-3</v>
      </c>
      <c r="Q58" s="109">
        <f>'7410 Kab. Buton Utara'!I53</f>
        <v>42.344583</v>
      </c>
      <c r="R58" s="108">
        <f t="shared" si="3"/>
        <v>1.1699169637145108E-2</v>
      </c>
      <c r="S58" s="108">
        <f t="shared" si="4"/>
        <v>2.924792409286277E-3</v>
      </c>
      <c r="T58" s="106">
        <f t="shared" si="9"/>
        <v>1.9142622925244223E-2</v>
      </c>
      <c r="U58" s="150">
        <f t="shared" si="10"/>
        <v>85859573.902500659</v>
      </c>
      <c r="V58" s="140">
        <f t="shared" si="11"/>
        <v>603389000</v>
      </c>
      <c r="W58" s="141">
        <f t="shared" si="12"/>
        <v>36000000</v>
      </c>
      <c r="X58" s="141">
        <f t="shared" si="13"/>
        <v>24000000</v>
      </c>
      <c r="Y58" s="125">
        <f t="shared" si="14"/>
        <v>110400000</v>
      </c>
      <c r="Z58" s="142">
        <f t="shared" si="15"/>
        <v>5112000</v>
      </c>
      <c r="AA58" s="142">
        <f t="shared" si="16"/>
        <v>5376000</v>
      </c>
      <c r="AB58" s="143">
        <f t="shared" si="17"/>
        <v>108610020</v>
      </c>
      <c r="AC58" s="126">
        <f t="shared" si="18"/>
        <v>60338900</v>
      </c>
      <c r="AD58" s="126">
        <f t="shared" si="19"/>
        <v>96542240</v>
      </c>
      <c r="AE58" s="144">
        <f t="shared" si="20"/>
        <v>157009840</v>
      </c>
      <c r="AG58" s="158">
        <f t="shared" si="21"/>
        <v>11138900</v>
      </c>
      <c r="AI58" s="162">
        <f t="shared" si="22"/>
        <v>15542240</v>
      </c>
    </row>
    <row r="59" spans="2:35" s="69" customFormat="1" x14ac:dyDescent="0.25">
      <c r="B59" s="91">
        <v>49</v>
      </c>
      <c r="C59" s="74" t="str">
        <f>'7410 Kab. Buton Utara'!B56</f>
        <v>Kulisusu Barat</v>
      </c>
      <c r="D59" s="74" t="str">
        <f>'7410 Kab. Buton Utara'!C56</f>
        <v>Lapandewa</v>
      </c>
      <c r="E59" s="75">
        <f t="shared" si="5"/>
        <v>517529596.15384614</v>
      </c>
      <c r="F59" s="74" t="str">
        <f>'7410 Kab. Buton Utara (2)'!D56</f>
        <v>Tertinggal</v>
      </c>
      <c r="G59" s="74">
        <f>'7410 Kab. Buton Utara'!E56</f>
        <v>6</v>
      </c>
      <c r="H59" s="112">
        <f>'7410 Kab. Buton Utara'!F56</f>
        <v>598</v>
      </c>
      <c r="I59" s="92">
        <f t="shared" si="6"/>
        <v>1.2503659097561995E-2</v>
      </c>
      <c r="J59" s="92">
        <f t="shared" si="7"/>
        <v>1.2503659097561997E-3</v>
      </c>
      <c r="K59" s="112">
        <f>'7410 Kab. Buton Utara'!G56</f>
        <v>158</v>
      </c>
      <c r="L59" s="92">
        <f t="shared" si="8"/>
        <v>2.0562207183758459E-2</v>
      </c>
      <c r="M59" s="92">
        <f t="shared" si="0"/>
        <v>1.0281103591879229E-2</v>
      </c>
      <c r="N59" s="93">
        <f>'7410 Kab. Buton Utara'!H56</f>
        <v>36.157761999999998</v>
      </c>
      <c r="O59" s="92">
        <f t="shared" si="1"/>
        <v>2.0743184406641874E-2</v>
      </c>
      <c r="P59" s="92">
        <f t="shared" si="2"/>
        <v>3.1114776609962812E-3</v>
      </c>
      <c r="Q59" s="93">
        <f>'7410 Kab. Buton Utara'!I56</f>
        <v>46.439514000000003</v>
      </c>
      <c r="R59" s="92">
        <f t="shared" si="3"/>
        <v>1.2830537312236023E-2</v>
      </c>
      <c r="S59" s="92">
        <f t="shared" si="4"/>
        <v>3.2076343280590057E-3</v>
      </c>
      <c r="T59" s="91">
        <f t="shared" si="9"/>
        <v>1.7850581490690715E-2</v>
      </c>
      <c r="U59" s="149">
        <f t="shared" si="10"/>
        <v>80064436.659900218</v>
      </c>
      <c r="V59" s="94">
        <f t="shared" si="11"/>
        <v>597594000</v>
      </c>
      <c r="W59" s="124">
        <f t="shared" si="12"/>
        <v>36000000</v>
      </c>
      <c r="X59" s="124">
        <f t="shared" si="13"/>
        <v>24000000</v>
      </c>
      <c r="Y59" s="125">
        <f t="shared" si="14"/>
        <v>110400000</v>
      </c>
      <c r="Z59" s="125">
        <f t="shared" si="15"/>
        <v>5112000</v>
      </c>
      <c r="AA59" s="125">
        <f t="shared" si="16"/>
        <v>5376000</v>
      </c>
      <c r="AB59" s="126">
        <f t="shared" si="17"/>
        <v>107566920</v>
      </c>
      <c r="AC59" s="126">
        <f t="shared" si="18"/>
        <v>59759400</v>
      </c>
      <c r="AD59" s="126">
        <f t="shared" si="19"/>
        <v>95615040</v>
      </c>
      <c r="AE59" s="81">
        <f t="shared" si="20"/>
        <v>153764640</v>
      </c>
      <c r="AG59" s="158">
        <f t="shared" si="21"/>
        <v>10559400</v>
      </c>
      <c r="AI59" s="162">
        <f t="shared" si="22"/>
        <v>14615040</v>
      </c>
    </row>
    <row r="60" spans="2:35" s="121" customFormat="1" ht="30" x14ac:dyDescent="0.25">
      <c r="B60" s="106">
        <v>50</v>
      </c>
      <c r="C60" s="107" t="str">
        <f>'7410 Kab. Buton Utara'!B57</f>
        <v>Kulisusu Barat</v>
      </c>
      <c r="D60" s="107" t="str">
        <f>'7410 Kab. Buton Utara'!C57</f>
        <v>Labulanda</v>
      </c>
      <c r="E60" s="139">
        <f t="shared" si="5"/>
        <v>517529596.15384614</v>
      </c>
      <c r="F60" s="107" t="str">
        <f>'7410 Kab. Buton Utara (2)'!D57</f>
        <v>Sangat Tertinggal</v>
      </c>
      <c r="G60" s="107">
        <f>'7410 Kab. Buton Utara'!E57</f>
        <v>5</v>
      </c>
      <c r="H60" s="113">
        <f>'7410 Kab. Buton Utara'!F57</f>
        <v>554</v>
      </c>
      <c r="I60" s="108">
        <f t="shared" si="6"/>
        <v>1.1583657424831681E-2</v>
      </c>
      <c r="J60" s="108">
        <f t="shared" si="7"/>
        <v>1.1583657424831682E-3</v>
      </c>
      <c r="K60" s="113">
        <f>'7410 Kab. Buton Utara'!G57</f>
        <v>138</v>
      </c>
      <c r="L60" s="108">
        <f t="shared" si="8"/>
        <v>1.7959396147839667E-2</v>
      </c>
      <c r="M60" s="108">
        <f t="shared" si="0"/>
        <v>8.9796980739198333E-3</v>
      </c>
      <c r="N60" s="109">
        <f>'7410 Kab. Buton Utara'!H57</f>
        <v>9.6420700000000004</v>
      </c>
      <c r="O60" s="108">
        <f t="shared" si="1"/>
        <v>5.5315159182625692E-3</v>
      </c>
      <c r="P60" s="108">
        <f t="shared" si="2"/>
        <v>8.2972738773938535E-4</v>
      </c>
      <c r="Q60" s="109">
        <f>'7410 Kab. Buton Utara'!I57</f>
        <v>43.457000999999998</v>
      </c>
      <c r="R60" s="108">
        <f t="shared" si="3"/>
        <v>1.2006513952931938E-2</v>
      </c>
      <c r="S60" s="108">
        <f t="shared" si="4"/>
        <v>3.0016284882329845E-3</v>
      </c>
      <c r="T60" s="106">
        <f t="shared" si="9"/>
        <v>1.3969419692375371E-2</v>
      </c>
      <c r="U60" s="150">
        <f t="shared" si="10"/>
        <v>62656430.47645463</v>
      </c>
      <c r="V60" s="140">
        <f t="shared" si="11"/>
        <v>580186000</v>
      </c>
      <c r="W60" s="141">
        <f t="shared" si="12"/>
        <v>36000000</v>
      </c>
      <c r="X60" s="141">
        <f t="shared" si="13"/>
        <v>24000000</v>
      </c>
      <c r="Y60" s="125">
        <f t="shared" si="14"/>
        <v>110400000</v>
      </c>
      <c r="Z60" s="142">
        <f t="shared" si="15"/>
        <v>5112000</v>
      </c>
      <c r="AA60" s="142">
        <f t="shared" si="16"/>
        <v>5376000</v>
      </c>
      <c r="AB60" s="143">
        <f t="shared" si="17"/>
        <v>104433480</v>
      </c>
      <c r="AC60" s="126">
        <f t="shared" si="18"/>
        <v>58018600</v>
      </c>
      <c r="AD60" s="126">
        <f t="shared" si="19"/>
        <v>92829760</v>
      </c>
      <c r="AE60" s="144">
        <f t="shared" si="20"/>
        <v>144016160</v>
      </c>
      <c r="AG60" s="158">
        <f t="shared" si="21"/>
        <v>8818600</v>
      </c>
      <c r="AI60" s="162">
        <f t="shared" si="22"/>
        <v>11829760</v>
      </c>
    </row>
    <row r="61" spans="2:35" s="69" customFormat="1" x14ac:dyDescent="0.25">
      <c r="B61" s="91">
        <v>51</v>
      </c>
      <c r="C61" s="74" t="str">
        <f>'7410 Kab. Buton Utara'!B63</f>
        <v>Kulisusu Barat</v>
      </c>
      <c r="D61" s="74" t="str">
        <f>'7410 Kab. Buton Utara'!C63</f>
        <v>Karya Bhakti</v>
      </c>
      <c r="E61" s="75">
        <f t="shared" si="5"/>
        <v>517529596.15384614</v>
      </c>
      <c r="F61" s="74" t="str">
        <f>'7410 Kab. Buton Utara (2)'!D63</f>
        <v>Tertinggal</v>
      </c>
      <c r="G61" s="74">
        <f>'7410 Kab. Buton Utara'!E63</f>
        <v>2</v>
      </c>
      <c r="H61" s="112">
        <f>'7410 Kab. Buton Utara'!F63</f>
        <v>574</v>
      </c>
      <c r="I61" s="92">
        <f t="shared" si="6"/>
        <v>1.2001840003345461E-2</v>
      </c>
      <c r="J61" s="92">
        <f t="shared" si="7"/>
        <v>1.2001840003345462E-3</v>
      </c>
      <c r="K61" s="112">
        <f>'7410 Kab. Buton Utara'!G63</f>
        <v>30</v>
      </c>
      <c r="L61" s="92">
        <f t="shared" si="8"/>
        <v>3.9042165538781884E-3</v>
      </c>
      <c r="M61" s="92">
        <f t="shared" si="0"/>
        <v>1.9521082769390942E-3</v>
      </c>
      <c r="N61" s="93">
        <f>'7410 Kab. Buton Utara'!H63</f>
        <v>8.7655770000000004</v>
      </c>
      <c r="O61" s="92">
        <f t="shared" si="1"/>
        <v>5.0286845779232313E-3</v>
      </c>
      <c r="P61" s="92">
        <f t="shared" si="2"/>
        <v>7.5430268668848471E-4</v>
      </c>
      <c r="Q61" s="93">
        <f>'7410 Kab. Buton Utara'!I63</f>
        <v>63.388026000000004</v>
      </c>
      <c r="R61" s="92">
        <f t="shared" si="3"/>
        <v>1.7513155558475206E-2</v>
      </c>
      <c r="S61" s="92">
        <f t="shared" si="4"/>
        <v>4.3782888896188015E-3</v>
      </c>
      <c r="T61" s="91">
        <f t="shared" si="9"/>
        <v>8.2848838535809263E-3</v>
      </c>
      <c r="U61" s="149">
        <f t="shared" si="10"/>
        <v>37159829.156018898</v>
      </c>
      <c r="V61" s="94">
        <f t="shared" si="11"/>
        <v>554689000</v>
      </c>
      <c r="W61" s="124">
        <f t="shared" si="12"/>
        <v>36000000</v>
      </c>
      <c r="X61" s="124">
        <f t="shared" si="13"/>
        <v>24000000</v>
      </c>
      <c r="Y61" s="125">
        <f t="shared" si="14"/>
        <v>110400000</v>
      </c>
      <c r="Z61" s="125">
        <f t="shared" si="15"/>
        <v>5112000</v>
      </c>
      <c r="AA61" s="125">
        <f t="shared" si="16"/>
        <v>5376000</v>
      </c>
      <c r="AB61" s="126">
        <f t="shared" si="17"/>
        <v>99844020</v>
      </c>
      <c r="AC61" s="126">
        <f t="shared" si="18"/>
        <v>55468900</v>
      </c>
      <c r="AD61" s="126">
        <f t="shared" si="19"/>
        <v>88750240</v>
      </c>
      <c r="AE61" s="81">
        <f t="shared" si="20"/>
        <v>129737840</v>
      </c>
      <c r="AG61" s="158">
        <f t="shared" si="21"/>
        <v>6268900</v>
      </c>
      <c r="AI61" s="162">
        <f t="shared" si="22"/>
        <v>7750240</v>
      </c>
    </row>
    <row r="62" spans="2:35" s="121" customFormat="1" x14ac:dyDescent="0.25">
      <c r="B62" s="106">
        <v>52</v>
      </c>
      <c r="C62" s="107" t="str">
        <f>'7410 Kab. Buton Utara'!B69</f>
        <v>Kulisusu Barat</v>
      </c>
      <c r="D62" s="107" t="str">
        <f>'7410 Kab. Buton Utara'!C69</f>
        <v>Dampala Jaya</v>
      </c>
      <c r="E62" s="139">
        <f t="shared" si="5"/>
        <v>517529596.15384614</v>
      </c>
      <c r="F62" s="107" t="str">
        <f>'7410 Kab. Buton Utara (2)'!D69</f>
        <v>Tertinggal</v>
      </c>
      <c r="G62" s="107">
        <f>'7410 Kab. Buton Utara'!E69</f>
        <v>3</v>
      </c>
      <c r="H62" s="113">
        <f>'7410 Kab. Buton Utara'!F69</f>
        <v>589</v>
      </c>
      <c r="I62" s="108">
        <f t="shared" si="6"/>
        <v>1.2315476937230795E-2</v>
      </c>
      <c r="J62" s="108">
        <f t="shared" si="7"/>
        <v>1.2315476937230796E-3</v>
      </c>
      <c r="K62" s="113">
        <f>'7410 Kab. Buton Utara'!G69</f>
        <v>47</v>
      </c>
      <c r="L62" s="108">
        <f t="shared" si="8"/>
        <v>6.1166059344091618E-3</v>
      </c>
      <c r="M62" s="108">
        <f t="shared" si="0"/>
        <v>3.0583029672045809E-3</v>
      </c>
      <c r="N62" s="109">
        <f>'7410 Kab. Buton Utara'!H69</f>
        <v>35.724845999999999</v>
      </c>
      <c r="O62" s="108">
        <f t="shared" si="1"/>
        <v>2.0494826767123539E-2</v>
      </c>
      <c r="P62" s="108">
        <f t="shared" si="2"/>
        <v>3.0742240150685306E-3</v>
      </c>
      <c r="Q62" s="109">
        <f>'7410 Kab. Buton Utara'!I69</f>
        <v>46.980528999999997</v>
      </c>
      <c r="R62" s="108">
        <f t="shared" si="3"/>
        <v>1.2980011597087051E-2</v>
      </c>
      <c r="S62" s="108">
        <f t="shared" si="4"/>
        <v>3.2450028992717628E-3</v>
      </c>
      <c r="T62" s="106">
        <f t="shared" si="9"/>
        <v>1.0609077575267955E-2</v>
      </c>
      <c r="U62" s="150">
        <f t="shared" si="10"/>
        <v>47584434.15347483</v>
      </c>
      <c r="V62" s="140">
        <f t="shared" si="11"/>
        <v>565114000</v>
      </c>
      <c r="W62" s="141">
        <f t="shared" si="12"/>
        <v>36000000</v>
      </c>
      <c r="X62" s="141">
        <f t="shared" si="13"/>
        <v>24000000</v>
      </c>
      <c r="Y62" s="125">
        <f t="shared" si="14"/>
        <v>110400000</v>
      </c>
      <c r="Z62" s="142">
        <f t="shared" si="15"/>
        <v>5112000</v>
      </c>
      <c r="AA62" s="142">
        <f t="shared" si="16"/>
        <v>5376000</v>
      </c>
      <c r="AB62" s="143">
        <f t="shared" si="17"/>
        <v>101720520</v>
      </c>
      <c r="AC62" s="126">
        <f t="shared" si="18"/>
        <v>56511400</v>
      </c>
      <c r="AD62" s="126">
        <f t="shared" si="19"/>
        <v>90418240</v>
      </c>
      <c r="AE62" s="144">
        <f t="shared" si="20"/>
        <v>135575840</v>
      </c>
      <c r="AG62" s="158">
        <f t="shared" si="21"/>
        <v>7311400</v>
      </c>
      <c r="AI62" s="162">
        <f t="shared" si="22"/>
        <v>9418240</v>
      </c>
    </row>
    <row r="63" spans="2:35" s="69" customFormat="1" ht="30" x14ac:dyDescent="0.25">
      <c r="B63" s="91">
        <v>53</v>
      </c>
      <c r="C63" s="74" t="str">
        <f>'7410 Kab. Buton Utara'!B75</f>
        <v>Kulisusu Barat</v>
      </c>
      <c r="D63" s="74" t="str">
        <f>'7410 Kab. Buton Utara'!C75</f>
        <v>Bumi Lapero</v>
      </c>
      <c r="E63" s="75">
        <f t="shared" si="5"/>
        <v>517529596.15384614</v>
      </c>
      <c r="F63" s="74" t="str">
        <f>'7410 Kab. Buton Utara (2)'!D75</f>
        <v>Sangat Tertinggal</v>
      </c>
      <c r="G63" s="74">
        <f>'7410 Kab. Buton Utara'!E75</f>
        <v>1</v>
      </c>
      <c r="H63" s="112">
        <f>'7410 Kab. Buton Utara'!F75</f>
        <v>248</v>
      </c>
      <c r="I63" s="92">
        <f t="shared" si="6"/>
        <v>5.1854639735708606E-3</v>
      </c>
      <c r="J63" s="92">
        <f t="shared" si="7"/>
        <v>5.1854639735708608E-4</v>
      </c>
      <c r="K63" s="112">
        <f>'7410 Kab. Buton Utara'!G75</f>
        <v>19</v>
      </c>
      <c r="L63" s="92">
        <f t="shared" si="8"/>
        <v>2.4726704841228526E-3</v>
      </c>
      <c r="M63" s="92">
        <f t="shared" si="0"/>
        <v>1.2363352420614263E-3</v>
      </c>
      <c r="N63" s="93">
        <f>'7410 Kab. Buton Utara'!H75</f>
        <v>50.498187999999999</v>
      </c>
      <c r="O63" s="92">
        <f t="shared" si="1"/>
        <v>2.8970079118427455E-2</v>
      </c>
      <c r="P63" s="92">
        <f t="shared" si="2"/>
        <v>4.3455118677641182E-3</v>
      </c>
      <c r="Q63" s="93">
        <f>'7410 Kab. Buton Utara'!I75</f>
        <v>56.294656000000003</v>
      </c>
      <c r="R63" s="92">
        <f t="shared" si="3"/>
        <v>1.5553364410477928E-2</v>
      </c>
      <c r="S63" s="92">
        <f t="shared" si="4"/>
        <v>3.8883411026194819E-3</v>
      </c>
      <c r="T63" s="91">
        <f t="shared" si="9"/>
        <v>9.9887346098021124E-3</v>
      </c>
      <c r="U63" s="149">
        <f t="shared" si="10"/>
        <v>44802036.83538989</v>
      </c>
      <c r="V63" s="94">
        <f t="shared" si="11"/>
        <v>562331000</v>
      </c>
      <c r="W63" s="124">
        <f t="shared" si="12"/>
        <v>36000000</v>
      </c>
      <c r="X63" s="124">
        <f t="shared" si="13"/>
        <v>24000000</v>
      </c>
      <c r="Y63" s="125">
        <f t="shared" si="14"/>
        <v>110400000</v>
      </c>
      <c r="Z63" s="125">
        <f t="shared" si="15"/>
        <v>5112000</v>
      </c>
      <c r="AA63" s="125">
        <f t="shared" si="16"/>
        <v>5376000</v>
      </c>
      <c r="AB63" s="126">
        <f t="shared" si="17"/>
        <v>101219580</v>
      </c>
      <c r="AC63" s="126">
        <f t="shared" si="18"/>
        <v>56233100</v>
      </c>
      <c r="AD63" s="126">
        <f t="shared" si="19"/>
        <v>89972960</v>
      </c>
      <c r="AE63" s="81">
        <f t="shared" si="20"/>
        <v>134017360</v>
      </c>
      <c r="AG63" s="158">
        <f t="shared" si="21"/>
        <v>7033100</v>
      </c>
      <c r="AI63" s="162">
        <f t="shared" si="22"/>
        <v>8972960</v>
      </c>
    </row>
    <row r="64" spans="2:35" s="121" customFormat="1" x14ac:dyDescent="0.25">
      <c r="B64" s="106">
        <v>54</v>
      </c>
      <c r="C64" s="107" t="str">
        <f>'7410 Kab. Buton Utara'!B2</f>
        <v>Kulisusu Utara</v>
      </c>
      <c r="D64" s="107" t="str">
        <f>'7410 Kab. Buton Utara'!C2</f>
        <v>Wamboule</v>
      </c>
      <c r="E64" s="139">
        <f t="shared" si="5"/>
        <v>517529596.15384614</v>
      </c>
      <c r="F64" s="107" t="str">
        <f>'7410 Kab. Buton Utara (2)'!D2</f>
        <v>Tertinggal</v>
      </c>
      <c r="G64" s="107">
        <f>'7410 Kab. Buton Utara'!E2</f>
        <v>3</v>
      </c>
      <c r="H64" s="113">
        <f>'7410 Kab. Buton Utara'!F2</f>
        <v>457</v>
      </c>
      <c r="I64" s="108">
        <f t="shared" si="6"/>
        <v>9.5554719190398523E-3</v>
      </c>
      <c r="J64" s="108">
        <f t="shared" si="7"/>
        <v>9.5554719190398527E-4</v>
      </c>
      <c r="K64" s="113">
        <f>'7410 Kab. Buton Utara'!G2</f>
        <v>48</v>
      </c>
      <c r="L64" s="108">
        <f t="shared" si="8"/>
        <v>6.2467464862051014E-3</v>
      </c>
      <c r="M64" s="108">
        <f t="shared" si="0"/>
        <v>3.1233732431025507E-3</v>
      </c>
      <c r="N64" s="109">
        <f>'7410 Kab. Buton Utara'!H2</f>
        <v>4.5417069999999997</v>
      </c>
      <c r="O64" s="108">
        <f t="shared" si="1"/>
        <v>2.6055115308833616E-3</v>
      </c>
      <c r="P64" s="108">
        <f t="shared" si="2"/>
        <v>3.9082672963250425E-4</v>
      </c>
      <c r="Q64" s="109">
        <f>'7410 Kab. Buton Utara'!I2</f>
        <v>32.568536999999999</v>
      </c>
      <c r="R64" s="108">
        <f t="shared" si="3"/>
        <v>8.9981955707684504E-3</v>
      </c>
      <c r="S64" s="108">
        <f t="shared" si="4"/>
        <v>2.2495488926921126E-3</v>
      </c>
      <c r="T64" s="106">
        <f t="shared" si="9"/>
        <v>6.7192960573311524E-3</v>
      </c>
      <c r="U64" s="150">
        <f t="shared" si="10"/>
        <v>30137766.316568926</v>
      </c>
      <c r="V64" s="140">
        <f t="shared" si="11"/>
        <v>547667000</v>
      </c>
      <c r="W64" s="141">
        <f t="shared" si="12"/>
        <v>36000000</v>
      </c>
      <c r="X64" s="141">
        <f t="shared" si="13"/>
        <v>24000000</v>
      </c>
      <c r="Y64" s="125">
        <f t="shared" si="14"/>
        <v>110400000</v>
      </c>
      <c r="Z64" s="142">
        <f t="shared" si="15"/>
        <v>5112000</v>
      </c>
      <c r="AA64" s="142">
        <f t="shared" si="16"/>
        <v>5376000</v>
      </c>
      <c r="AB64" s="143">
        <f t="shared" si="17"/>
        <v>98580060</v>
      </c>
      <c r="AC64" s="126">
        <f t="shared" si="18"/>
        <v>54766700</v>
      </c>
      <c r="AD64" s="126">
        <f t="shared" si="19"/>
        <v>87626720</v>
      </c>
      <c r="AE64" s="144">
        <f t="shared" si="20"/>
        <v>125805520</v>
      </c>
      <c r="AG64" s="158">
        <f t="shared" si="21"/>
        <v>5566700</v>
      </c>
      <c r="AI64" s="162">
        <f t="shared" si="22"/>
        <v>6626720</v>
      </c>
    </row>
    <row r="65" spans="2:35" s="69" customFormat="1" ht="30" x14ac:dyDescent="0.25">
      <c r="B65" s="91">
        <v>55</v>
      </c>
      <c r="C65" s="74" t="str">
        <f>'7410 Kab. Buton Utara'!B13</f>
        <v>Kulisusu Utara</v>
      </c>
      <c r="D65" s="74" t="str">
        <f>'7410 Kab. Buton Utara'!C13</f>
        <v>Torombia</v>
      </c>
      <c r="E65" s="75">
        <f t="shared" si="5"/>
        <v>517529596.15384614</v>
      </c>
      <c r="F65" s="74" t="str">
        <f>'7410 Kab. Buton Utara (2)'!D13</f>
        <v>Sangat Tertinggal</v>
      </c>
      <c r="G65" s="74">
        <f>'7410 Kab. Buton Utara'!E13</f>
        <v>5</v>
      </c>
      <c r="H65" s="112">
        <f>'7410 Kab. Buton Utara'!F13</f>
        <v>613</v>
      </c>
      <c r="I65" s="92">
        <f t="shared" si="6"/>
        <v>1.281729603144733E-2</v>
      </c>
      <c r="J65" s="92">
        <f t="shared" si="7"/>
        <v>1.2817296031447331E-3</v>
      </c>
      <c r="K65" s="112">
        <f>'7410 Kab. Buton Utara'!G13</f>
        <v>121</v>
      </c>
      <c r="L65" s="92">
        <f t="shared" si="8"/>
        <v>1.5747006767308693E-2</v>
      </c>
      <c r="M65" s="92">
        <f t="shared" si="0"/>
        <v>7.8735033836543466E-3</v>
      </c>
      <c r="N65" s="93">
        <f>'7410 Kab. Buton Utara'!H13</f>
        <v>36.850642000000001</v>
      </c>
      <c r="O65" s="92">
        <f t="shared" si="1"/>
        <v>2.1140679628046177E-2</v>
      </c>
      <c r="P65" s="92">
        <f t="shared" si="2"/>
        <v>3.1711019442069266E-3</v>
      </c>
      <c r="Q65" s="93">
        <f>'7410 Kab. Buton Utara'!I13</f>
        <v>36.017245000000003</v>
      </c>
      <c r="R65" s="92">
        <f t="shared" si="3"/>
        <v>9.9510215773672035E-3</v>
      </c>
      <c r="S65" s="92">
        <f t="shared" si="4"/>
        <v>2.4877553943418009E-3</v>
      </c>
      <c r="T65" s="91">
        <f t="shared" si="9"/>
        <v>1.4814090325347806E-2</v>
      </c>
      <c r="U65" s="149">
        <f t="shared" si="10"/>
        <v>66444994.923353359</v>
      </c>
      <c r="V65" s="94">
        <f t="shared" si="11"/>
        <v>583974000</v>
      </c>
      <c r="W65" s="124">
        <f t="shared" si="12"/>
        <v>36000000</v>
      </c>
      <c r="X65" s="124">
        <f t="shared" si="13"/>
        <v>24000000</v>
      </c>
      <c r="Y65" s="125">
        <f t="shared" si="14"/>
        <v>110400000</v>
      </c>
      <c r="Z65" s="125">
        <f t="shared" si="15"/>
        <v>5112000</v>
      </c>
      <c r="AA65" s="125">
        <f t="shared" si="16"/>
        <v>5376000</v>
      </c>
      <c r="AB65" s="126">
        <f t="shared" si="17"/>
        <v>105115320</v>
      </c>
      <c r="AC65" s="126">
        <f t="shared" si="18"/>
        <v>58397400</v>
      </c>
      <c r="AD65" s="126">
        <f t="shared" si="19"/>
        <v>93435840</v>
      </c>
      <c r="AE65" s="81">
        <f t="shared" si="20"/>
        <v>146137440</v>
      </c>
      <c r="AG65" s="158">
        <f t="shared" si="21"/>
        <v>9197400</v>
      </c>
      <c r="AI65" s="162">
        <f t="shared" si="22"/>
        <v>12435840</v>
      </c>
    </row>
    <row r="66" spans="2:35" s="121" customFormat="1" x14ac:dyDescent="0.25">
      <c r="B66" s="106">
        <v>56</v>
      </c>
      <c r="C66" s="107" t="str">
        <f>'7410 Kab. Buton Utara'!B17</f>
        <v>Kulisusu Utara</v>
      </c>
      <c r="D66" s="107" t="str">
        <f>'7410 Kab. Buton Utara'!C17</f>
        <v>E'erinere</v>
      </c>
      <c r="E66" s="139">
        <f t="shared" si="5"/>
        <v>517529596.15384614</v>
      </c>
      <c r="F66" s="107" t="str">
        <f>'7410 Kab. Buton Utara (2)'!D17</f>
        <v>Tertinggal</v>
      </c>
      <c r="G66" s="107">
        <f>'7410 Kab. Buton Utara'!E17</f>
        <v>1</v>
      </c>
      <c r="H66" s="113">
        <f>'7410 Kab. Buton Utara'!F17</f>
        <v>285</v>
      </c>
      <c r="I66" s="108">
        <f t="shared" si="6"/>
        <v>5.9591017438213522E-3</v>
      </c>
      <c r="J66" s="108">
        <f t="shared" si="7"/>
        <v>5.9591017438213531E-4</v>
      </c>
      <c r="K66" s="113">
        <f>'7410 Kab. Buton Utara'!G17</f>
        <v>9</v>
      </c>
      <c r="L66" s="108">
        <f t="shared" si="8"/>
        <v>1.1712649661634565E-3</v>
      </c>
      <c r="M66" s="108">
        <f t="shared" si="0"/>
        <v>5.8563248308172826E-4</v>
      </c>
      <c r="N66" s="109">
        <f>'7410 Kab. Buton Utara'!H17</f>
        <v>6.4536030000000002</v>
      </c>
      <c r="O66" s="108">
        <f t="shared" si="1"/>
        <v>3.7023385771568834E-3</v>
      </c>
      <c r="P66" s="108">
        <f t="shared" si="2"/>
        <v>5.5535078657353246E-4</v>
      </c>
      <c r="Q66" s="109">
        <f>'7410 Kab. Buton Utara'!I17</f>
        <v>50.702393999999998</v>
      </c>
      <c r="R66" s="108">
        <f t="shared" si="3"/>
        <v>1.4008306763001263E-2</v>
      </c>
      <c r="S66" s="108">
        <f t="shared" si="4"/>
        <v>3.5020766907503157E-3</v>
      </c>
      <c r="T66" s="106">
        <f t="shared" si="9"/>
        <v>5.2389701347877113E-3</v>
      </c>
      <c r="U66" s="150">
        <f t="shared" si="10"/>
        <v>23498124.850362457</v>
      </c>
      <c r="V66" s="140">
        <f>ROUNDDOWN(E66+U66,-3)+41000</f>
        <v>541068000</v>
      </c>
      <c r="W66" s="141">
        <f t="shared" si="12"/>
        <v>36000000</v>
      </c>
      <c r="X66" s="141">
        <f t="shared" si="13"/>
        <v>24000000</v>
      </c>
      <c r="Y66" s="125">
        <f t="shared" si="14"/>
        <v>110400000</v>
      </c>
      <c r="Z66" s="142">
        <f t="shared" si="15"/>
        <v>5112000</v>
      </c>
      <c r="AA66" s="142">
        <f t="shared" si="16"/>
        <v>5376000</v>
      </c>
      <c r="AB66" s="143">
        <f t="shared" si="17"/>
        <v>97392240</v>
      </c>
      <c r="AC66" s="126">
        <f t="shared" si="18"/>
        <v>54106800</v>
      </c>
      <c r="AD66" s="126">
        <f t="shared" si="19"/>
        <v>86570880</v>
      </c>
      <c r="AE66" s="144">
        <f t="shared" si="20"/>
        <v>122110080</v>
      </c>
      <c r="AG66" s="158">
        <f t="shared" si="21"/>
        <v>4906800</v>
      </c>
      <c r="AI66" s="162">
        <f t="shared" si="22"/>
        <v>5570880</v>
      </c>
    </row>
    <row r="67" spans="2:35" s="69" customFormat="1" ht="30" x14ac:dyDescent="0.25">
      <c r="B67" s="91">
        <v>57</v>
      </c>
      <c r="C67" s="74" t="str">
        <f>'7410 Kab. Buton Utara'!B18</f>
        <v>Kulisusu Utara</v>
      </c>
      <c r="D67" s="74" t="str">
        <f>'7410 Kab. Buton Utara'!C18</f>
        <v>Bira</v>
      </c>
      <c r="E67" s="75">
        <f t="shared" si="5"/>
        <v>517529596.15384614</v>
      </c>
      <c r="F67" s="74" t="str">
        <f>'7410 Kab. Buton Utara (2)'!D18</f>
        <v>Sangat Tertinggal</v>
      </c>
      <c r="G67" s="74">
        <f>'7410 Kab. Buton Utara'!E18</f>
        <v>4</v>
      </c>
      <c r="H67" s="112">
        <f>'7410 Kab. Buton Utara'!F18</f>
        <v>362</v>
      </c>
      <c r="I67" s="92">
        <f t="shared" si="6"/>
        <v>7.5691046710994019E-3</v>
      </c>
      <c r="J67" s="92">
        <f t="shared" si="7"/>
        <v>7.5691046710994021E-4</v>
      </c>
      <c r="K67" s="112">
        <f>'7410 Kab. Buton Utara'!G18</f>
        <v>100</v>
      </c>
      <c r="L67" s="92">
        <f t="shared" si="8"/>
        <v>1.3014055179593961E-2</v>
      </c>
      <c r="M67" s="92">
        <f t="shared" si="0"/>
        <v>6.5070275897969806E-3</v>
      </c>
      <c r="N67" s="93">
        <f>'7410 Kab. Buton Utara'!H18</f>
        <v>2.2192889999999998</v>
      </c>
      <c r="O67" s="92">
        <f t="shared" si="1"/>
        <v>1.273173958571657E-3</v>
      </c>
      <c r="P67" s="92">
        <f t="shared" si="2"/>
        <v>1.9097609378574854E-4</v>
      </c>
      <c r="Q67" s="93">
        <f>'7410 Kab. Buton Utara'!I18</f>
        <v>45.146600999999997</v>
      </c>
      <c r="R67" s="92">
        <f t="shared" si="3"/>
        <v>1.2473324950195045E-2</v>
      </c>
      <c r="S67" s="92">
        <f t="shared" si="4"/>
        <v>3.1183312375487613E-3</v>
      </c>
      <c r="T67" s="91">
        <f t="shared" si="9"/>
        <v>1.0573245388241431E-2</v>
      </c>
      <c r="U67" s="149">
        <f t="shared" si="10"/>
        <v>47423717.6037049</v>
      </c>
      <c r="V67" s="94">
        <f t="shared" si="11"/>
        <v>564953000</v>
      </c>
      <c r="W67" s="124">
        <f t="shared" si="12"/>
        <v>36000000</v>
      </c>
      <c r="X67" s="124">
        <f t="shared" si="13"/>
        <v>24000000</v>
      </c>
      <c r="Y67" s="125">
        <f t="shared" si="14"/>
        <v>110400000</v>
      </c>
      <c r="Z67" s="125">
        <f t="shared" si="15"/>
        <v>5112000</v>
      </c>
      <c r="AA67" s="125">
        <f t="shared" si="16"/>
        <v>5376000</v>
      </c>
      <c r="AB67" s="126">
        <f t="shared" si="17"/>
        <v>101691540</v>
      </c>
      <c r="AC67" s="126">
        <f t="shared" si="18"/>
        <v>56495300</v>
      </c>
      <c r="AD67" s="126">
        <f t="shared" si="19"/>
        <v>90392480</v>
      </c>
      <c r="AE67" s="81">
        <f t="shared" si="20"/>
        <v>135485680</v>
      </c>
      <c r="AG67" s="158">
        <f t="shared" si="21"/>
        <v>7295300</v>
      </c>
      <c r="AI67" s="162">
        <f t="shared" si="22"/>
        <v>9392480</v>
      </c>
    </row>
    <row r="68" spans="2:35" s="121" customFormat="1" x14ac:dyDescent="0.25">
      <c r="B68" s="106">
        <v>58</v>
      </c>
      <c r="C68" s="107" t="str">
        <f>'7410 Kab. Buton Utara'!B21</f>
        <v>Kulisusu Utara</v>
      </c>
      <c r="D68" s="107" t="str">
        <f>'7410 Kab. Buton Utara'!C21</f>
        <v>Pebaoa</v>
      </c>
      <c r="E68" s="139">
        <f t="shared" si="5"/>
        <v>517529596.15384614</v>
      </c>
      <c r="F68" s="107" t="str">
        <f>'7410 Kab. Buton Utara (2)'!D21</f>
        <v>Tertinggal</v>
      </c>
      <c r="G68" s="107">
        <f>'7410 Kab. Buton Utara'!E21</f>
        <v>6</v>
      </c>
      <c r="H68" s="113">
        <f>'7410 Kab. Buton Utara'!F21</f>
        <v>774</v>
      </c>
      <c r="I68" s="108">
        <f t="shared" si="6"/>
        <v>1.6183665788483251E-2</v>
      </c>
      <c r="J68" s="108">
        <f t="shared" si="7"/>
        <v>1.6183665788483252E-3</v>
      </c>
      <c r="K68" s="113">
        <f>'7410 Kab. Buton Utara'!G21</f>
        <v>176</v>
      </c>
      <c r="L68" s="108">
        <f t="shared" si="8"/>
        <v>2.2904737116085372E-2</v>
      </c>
      <c r="M68" s="108">
        <f t="shared" si="0"/>
        <v>1.1452368558042686E-2</v>
      </c>
      <c r="N68" s="109">
        <f>'7410 Kab. Buton Utara'!H21</f>
        <v>78.552738000000005</v>
      </c>
      <c r="O68" s="108">
        <f t="shared" si="1"/>
        <v>4.5064568154982179E-2</v>
      </c>
      <c r="P68" s="108">
        <f t="shared" si="2"/>
        <v>6.7596852232473265E-3</v>
      </c>
      <c r="Q68" s="109">
        <f>'7410 Kab. Buton Utara'!I21</f>
        <v>42.610768999999998</v>
      </c>
      <c r="R68" s="108">
        <f t="shared" si="3"/>
        <v>1.177271281429797E-2</v>
      </c>
      <c r="S68" s="108">
        <f t="shared" si="4"/>
        <v>2.9431782035744926E-3</v>
      </c>
      <c r="T68" s="106">
        <f t="shared" si="9"/>
        <v>2.2773598563712829E-2</v>
      </c>
      <c r="U68" s="150">
        <f t="shared" si="10"/>
        <v>102145430.98628363</v>
      </c>
      <c r="V68" s="140">
        <f t="shared" si="11"/>
        <v>619675000</v>
      </c>
      <c r="W68" s="141">
        <f t="shared" si="12"/>
        <v>36000000</v>
      </c>
      <c r="X68" s="141">
        <f t="shared" si="13"/>
        <v>24000000</v>
      </c>
      <c r="Y68" s="125">
        <f t="shared" si="14"/>
        <v>110400000</v>
      </c>
      <c r="Z68" s="142">
        <f t="shared" si="15"/>
        <v>5112000</v>
      </c>
      <c r="AA68" s="142">
        <f t="shared" si="16"/>
        <v>5376000</v>
      </c>
      <c r="AB68" s="143">
        <f t="shared" si="17"/>
        <v>111541500</v>
      </c>
      <c r="AC68" s="126">
        <f t="shared" si="18"/>
        <v>61967500</v>
      </c>
      <c r="AD68" s="126">
        <f t="shared" si="19"/>
        <v>99148000</v>
      </c>
      <c r="AE68" s="144">
        <f t="shared" si="20"/>
        <v>166130000</v>
      </c>
      <c r="AG68" s="158">
        <f t="shared" si="21"/>
        <v>12767500</v>
      </c>
      <c r="AI68" s="162">
        <f t="shared" si="22"/>
        <v>18148000</v>
      </c>
    </row>
    <row r="69" spans="2:35" s="175" customFormat="1" x14ac:dyDescent="0.25">
      <c r="B69" s="163">
        <v>59</v>
      </c>
      <c r="C69" s="164" t="str">
        <f>'7410 Kab. Buton Utara'!B24</f>
        <v>Kulisusu Utara</v>
      </c>
      <c r="D69" s="164" t="str">
        <f>'7410 Kab. Buton Utara'!C24</f>
        <v>Labelete</v>
      </c>
      <c r="E69" s="165">
        <f t="shared" si="5"/>
        <v>517529596.15384614</v>
      </c>
      <c r="F69" s="164" t="str">
        <f>'7410 Kab. Buton Utara (2)'!D24</f>
        <v>Tertinggal</v>
      </c>
      <c r="G69" s="164">
        <f>'7410 Kab. Buton Utara'!E24</f>
        <v>1</v>
      </c>
      <c r="H69" s="166">
        <f>'7410 Kab. Buton Utara'!F24</f>
        <v>415</v>
      </c>
      <c r="I69" s="167">
        <f t="shared" si="6"/>
        <v>8.6772885041609162E-3</v>
      </c>
      <c r="J69" s="167">
        <f t="shared" si="7"/>
        <v>8.6772885041609162E-4</v>
      </c>
      <c r="K69" s="166">
        <f>'7410 Kab. Buton Utara'!G24</f>
        <v>5</v>
      </c>
      <c r="L69" s="167">
        <f t="shared" si="8"/>
        <v>6.5070275897969806E-4</v>
      </c>
      <c r="M69" s="167">
        <f t="shared" si="0"/>
        <v>3.2535137948984903E-4</v>
      </c>
      <c r="N69" s="168">
        <f>'7410 Kab. Buton Utara'!H24</f>
        <v>4.0248780000000002</v>
      </c>
      <c r="O69" s="167">
        <f t="shared" si="1"/>
        <v>2.3090142185303373E-3</v>
      </c>
      <c r="P69" s="167">
        <f t="shared" si="2"/>
        <v>3.4635213277955061E-4</v>
      </c>
      <c r="Q69" s="168">
        <f>'7410 Kab. Buton Utara'!I24</f>
        <v>44.525871000000002</v>
      </c>
      <c r="R69" s="167">
        <f t="shared" si="3"/>
        <v>1.2301826613114596E-2</v>
      </c>
      <c r="S69" s="167">
        <f t="shared" si="4"/>
        <v>3.0754566532786489E-3</v>
      </c>
      <c r="T69" s="163">
        <f t="shared" si="9"/>
        <v>4.6148890159641402E-3</v>
      </c>
      <c r="U69" s="169">
        <f t="shared" si="10"/>
        <v>20698960.955631763</v>
      </c>
      <c r="V69" s="170">
        <f t="shared" si="11"/>
        <v>538228000</v>
      </c>
      <c r="W69" s="171">
        <f t="shared" si="12"/>
        <v>36000000</v>
      </c>
      <c r="X69" s="171">
        <f t="shared" si="13"/>
        <v>24000000</v>
      </c>
      <c r="Y69" s="172">
        <f t="shared" si="14"/>
        <v>110400000</v>
      </c>
      <c r="Z69" s="172">
        <f t="shared" si="15"/>
        <v>5112000</v>
      </c>
      <c r="AA69" s="172">
        <f t="shared" si="16"/>
        <v>5376000</v>
      </c>
      <c r="AB69" s="173">
        <f t="shared" si="17"/>
        <v>96881040</v>
      </c>
      <c r="AC69" s="173">
        <f t="shared" si="18"/>
        <v>53822800</v>
      </c>
      <c r="AD69" s="126">
        <f t="shared" si="19"/>
        <v>86116480</v>
      </c>
      <c r="AE69" s="174">
        <f t="shared" si="20"/>
        <v>120519680</v>
      </c>
      <c r="AG69" s="176">
        <f t="shared" si="21"/>
        <v>4622800</v>
      </c>
      <c r="AI69" s="177">
        <f t="shared" si="22"/>
        <v>5116480</v>
      </c>
    </row>
    <row r="70" spans="2:35" s="121" customFormat="1" x14ac:dyDescent="0.25">
      <c r="B70" s="106">
        <v>60</v>
      </c>
      <c r="C70" s="107" t="str">
        <f>'7410 Kab. Buton Utara'!B26</f>
        <v>Kulisusu Utara</v>
      </c>
      <c r="D70" s="107" t="str">
        <f>'7410 Kab. Buton Utara'!C26</f>
        <v>Lanosangia</v>
      </c>
      <c r="E70" s="139">
        <f t="shared" si="5"/>
        <v>517529596.15384614</v>
      </c>
      <c r="F70" s="107" t="str">
        <f>'7410 Kab. Buton Utara (2)'!D26</f>
        <v>Tertinggal</v>
      </c>
      <c r="G70" s="107">
        <f>'7410 Kab. Buton Utara'!E26</f>
        <v>4</v>
      </c>
      <c r="H70" s="113">
        <f>'7410 Kab. Buton Utara'!F26</f>
        <v>844</v>
      </c>
      <c r="I70" s="108">
        <f t="shared" si="6"/>
        <v>1.7647304813281479E-2</v>
      </c>
      <c r="J70" s="108">
        <f t="shared" si="7"/>
        <v>1.7647304813281481E-3</v>
      </c>
      <c r="K70" s="113">
        <f>'7410 Kab. Buton Utara'!G26</f>
        <v>88</v>
      </c>
      <c r="L70" s="108">
        <f t="shared" si="8"/>
        <v>1.1452368558042686E-2</v>
      </c>
      <c r="M70" s="108">
        <f t="shared" si="0"/>
        <v>5.726184279021343E-3</v>
      </c>
      <c r="N70" s="109">
        <f>'7410 Kab. Buton Utara'!H26</f>
        <v>4.5025820000000003</v>
      </c>
      <c r="O70" s="108">
        <f t="shared" si="1"/>
        <v>2.5830660850089779E-3</v>
      </c>
      <c r="P70" s="108">
        <f t="shared" si="2"/>
        <v>3.8745991275134666E-4</v>
      </c>
      <c r="Q70" s="109">
        <f>'7410 Kab. Buton Utara'!I26</f>
        <v>34.076827000000002</v>
      </c>
      <c r="R70" s="108">
        <f t="shared" si="3"/>
        <v>9.4149133495693323E-3</v>
      </c>
      <c r="S70" s="108">
        <f t="shared" si="4"/>
        <v>2.3537283373923331E-3</v>
      </c>
      <c r="T70" s="106">
        <f t="shared" si="9"/>
        <v>1.0232103010493172E-2</v>
      </c>
      <c r="U70" s="150">
        <f t="shared" si="10"/>
        <v>45893606.536484063</v>
      </c>
      <c r="V70" s="140">
        <f t="shared" si="11"/>
        <v>563423000</v>
      </c>
      <c r="W70" s="141">
        <f t="shared" si="12"/>
        <v>36000000</v>
      </c>
      <c r="X70" s="141">
        <f t="shared" si="13"/>
        <v>24000000</v>
      </c>
      <c r="Y70" s="125">
        <f t="shared" si="14"/>
        <v>110400000</v>
      </c>
      <c r="Z70" s="142">
        <f t="shared" si="15"/>
        <v>5112000</v>
      </c>
      <c r="AA70" s="142">
        <f t="shared" si="16"/>
        <v>5376000</v>
      </c>
      <c r="AB70" s="143">
        <f t="shared" si="17"/>
        <v>101416140</v>
      </c>
      <c r="AC70" s="126">
        <f t="shared" si="18"/>
        <v>56342300</v>
      </c>
      <c r="AD70" s="126">
        <f t="shared" si="19"/>
        <v>90147680</v>
      </c>
      <c r="AE70" s="144">
        <f t="shared" si="20"/>
        <v>134628880</v>
      </c>
      <c r="AG70" s="158">
        <f t="shared" si="21"/>
        <v>7142300</v>
      </c>
      <c r="AI70" s="162">
        <f t="shared" si="22"/>
        <v>9147680</v>
      </c>
    </row>
    <row r="71" spans="2:35" s="69" customFormat="1" x14ac:dyDescent="0.25">
      <c r="B71" s="91">
        <v>61</v>
      </c>
      <c r="C71" s="74" t="str">
        <f>'7410 Kab. Buton Utara'!B39</f>
        <v>Kulisusu Utara</v>
      </c>
      <c r="D71" s="74" t="str">
        <f>'7410 Kab. Buton Utara'!C39</f>
        <v>Petetea'a</v>
      </c>
      <c r="E71" s="75">
        <f t="shared" si="5"/>
        <v>517529596.15384614</v>
      </c>
      <c r="F71" s="74" t="str">
        <f>'7410 Kab. Buton Utara (2)'!D39</f>
        <v>Tertinggal</v>
      </c>
      <c r="G71" s="74">
        <f>'7410 Kab. Buton Utara'!E39</f>
        <v>1</v>
      </c>
      <c r="H71" s="112">
        <f>'7410 Kab. Buton Utara'!F39</f>
        <v>150</v>
      </c>
      <c r="I71" s="92">
        <f t="shared" si="6"/>
        <v>3.1363693388533434E-3</v>
      </c>
      <c r="J71" s="92">
        <f t="shared" si="7"/>
        <v>3.1363693388533436E-4</v>
      </c>
      <c r="K71" s="112">
        <f>'7410 Kab. Buton Utara'!G39</f>
        <v>10</v>
      </c>
      <c r="L71" s="92">
        <f t="shared" si="8"/>
        <v>1.3014055179593961E-3</v>
      </c>
      <c r="M71" s="92">
        <f t="shared" si="0"/>
        <v>6.5070275897969806E-4</v>
      </c>
      <c r="N71" s="93">
        <f>'7410 Kab. Buton Utara'!H39</f>
        <v>65.596637000000001</v>
      </c>
      <c r="O71" s="92">
        <f t="shared" si="1"/>
        <v>3.7631840647287501E-2</v>
      </c>
      <c r="P71" s="92">
        <f t="shared" si="2"/>
        <v>5.644776097093125E-3</v>
      </c>
      <c r="Q71" s="93">
        <f>'7410 Kab. Buton Utara'!I39</f>
        <v>49.804184999999997</v>
      </c>
      <c r="R71" s="92">
        <f t="shared" si="3"/>
        <v>1.3760145163190242E-2</v>
      </c>
      <c r="S71" s="92">
        <f t="shared" si="4"/>
        <v>3.4400362907975606E-3</v>
      </c>
      <c r="T71" s="91">
        <f t="shared" si="9"/>
        <v>1.0049152080755719E-2</v>
      </c>
      <c r="U71" s="149">
        <f t="shared" si="10"/>
        <v>45073024.689698115</v>
      </c>
      <c r="V71" s="94">
        <f t="shared" si="11"/>
        <v>562602000</v>
      </c>
      <c r="W71" s="124">
        <f t="shared" si="12"/>
        <v>36000000</v>
      </c>
      <c r="X71" s="124">
        <f t="shared" si="13"/>
        <v>24000000</v>
      </c>
      <c r="Y71" s="125">
        <f t="shared" si="14"/>
        <v>110400000</v>
      </c>
      <c r="Z71" s="125">
        <f t="shared" si="15"/>
        <v>5112000</v>
      </c>
      <c r="AA71" s="125">
        <f t="shared" si="16"/>
        <v>5376000</v>
      </c>
      <c r="AB71" s="126">
        <f t="shared" si="17"/>
        <v>101268360</v>
      </c>
      <c r="AC71" s="126">
        <f t="shared" si="18"/>
        <v>56260200</v>
      </c>
      <c r="AD71" s="126">
        <f t="shared" si="19"/>
        <v>90016320</v>
      </c>
      <c r="AE71" s="81">
        <f t="shared" si="20"/>
        <v>134169120</v>
      </c>
      <c r="AG71" s="158">
        <f t="shared" si="21"/>
        <v>7060200</v>
      </c>
      <c r="AI71" s="162">
        <f t="shared" si="22"/>
        <v>9016320</v>
      </c>
    </row>
    <row r="72" spans="2:35" s="121" customFormat="1" x14ac:dyDescent="0.25">
      <c r="B72" s="106">
        <v>62</v>
      </c>
      <c r="C72" s="107" t="str">
        <f>'7410 Kab. Buton Utara'!B42</f>
        <v>Kulisusu Utara</v>
      </c>
      <c r="D72" s="107" t="str">
        <f>'7410 Kab. Buton Utara'!C42</f>
        <v>Ulunambo</v>
      </c>
      <c r="E72" s="139">
        <f t="shared" si="5"/>
        <v>517529596.15384614</v>
      </c>
      <c r="F72" s="107" t="str">
        <f>'7410 Kab. Buton Utara (2)'!D42</f>
        <v>Tertinggal</v>
      </c>
      <c r="G72" s="107">
        <f>'7410 Kab. Buton Utara'!E42</f>
        <v>3</v>
      </c>
      <c r="H72" s="113">
        <f>'7410 Kab. Buton Utara'!F42</f>
        <v>998</v>
      </c>
      <c r="I72" s="108">
        <f t="shared" si="6"/>
        <v>2.0867310667837577E-2</v>
      </c>
      <c r="J72" s="108">
        <f t="shared" si="7"/>
        <v>2.0867310667837579E-3</v>
      </c>
      <c r="K72" s="113">
        <f>'7410 Kab. Buton Utara'!G42</f>
        <v>55</v>
      </c>
      <c r="L72" s="108">
        <f t="shared" si="8"/>
        <v>7.1577303487766787E-3</v>
      </c>
      <c r="M72" s="108">
        <f t="shared" si="0"/>
        <v>3.5788651743883394E-3</v>
      </c>
      <c r="N72" s="109">
        <f>'7410 Kab. Buton Utara'!H42</f>
        <v>2.73922</v>
      </c>
      <c r="O72" s="108">
        <f t="shared" si="1"/>
        <v>1.5714508434001406E-3</v>
      </c>
      <c r="P72" s="108">
        <f t="shared" si="2"/>
        <v>2.3571762651002109E-4</v>
      </c>
      <c r="Q72" s="109">
        <f>'7410 Kab. Buton Utara'!I42</f>
        <v>35.192273</v>
      </c>
      <c r="R72" s="108">
        <f t="shared" si="3"/>
        <v>9.7230942560875278E-3</v>
      </c>
      <c r="S72" s="108">
        <f t="shared" si="4"/>
        <v>2.4307735640218819E-3</v>
      </c>
      <c r="T72" s="106">
        <f t="shared" si="9"/>
        <v>8.3320874317040008E-3</v>
      </c>
      <c r="U72" s="150">
        <f t="shared" si="10"/>
        <v>37371549.311618678</v>
      </c>
      <c r="V72" s="140">
        <f t="shared" si="11"/>
        <v>554901000</v>
      </c>
      <c r="W72" s="141">
        <f t="shared" si="12"/>
        <v>36000000</v>
      </c>
      <c r="X72" s="141">
        <f t="shared" si="13"/>
        <v>24000000</v>
      </c>
      <c r="Y72" s="125">
        <f t="shared" si="14"/>
        <v>110400000</v>
      </c>
      <c r="Z72" s="142">
        <f t="shared" si="15"/>
        <v>5112000</v>
      </c>
      <c r="AA72" s="142">
        <f t="shared" si="16"/>
        <v>5376000</v>
      </c>
      <c r="AB72" s="143">
        <f t="shared" si="17"/>
        <v>99882180</v>
      </c>
      <c r="AC72" s="126">
        <f t="shared" si="18"/>
        <v>55490100</v>
      </c>
      <c r="AD72" s="126">
        <f t="shared" si="19"/>
        <v>88784160</v>
      </c>
      <c r="AE72" s="144">
        <f t="shared" si="20"/>
        <v>129856560</v>
      </c>
      <c r="AG72" s="158">
        <f t="shared" si="21"/>
        <v>6290100</v>
      </c>
      <c r="AI72" s="162">
        <f t="shared" si="22"/>
        <v>7784160</v>
      </c>
    </row>
    <row r="73" spans="2:35" s="69" customFormat="1" x14ac:dyDescent="0.25">
      <c r="B73" s="91">
        <v>63</v>
      </c>
      <c r="C73" s="74" t="str">
        <f>'7410 Kab. Buton Utara'!B46</f>
        <v>Kulisusu Utara</v>
      </c>
      <c r="D73" s="74" t="str">
        <f>'7410 Kab. Buton Utara'!C46</f>
        <v>Waode Buri</v>
      </c>
      <c r="E73" s="75">
        <f t="shared" si="5"/>
        <v>517529596.15384614</v>
      </c>
      <c r="F73" s="74" t="str">
        <f>'7410 Kab. Buton Utara (2)'!D46</f>
        <v>Berkembang</v>
      </c>
      <c r="G73" s="74">
        <f>'7410 Kab. Buton Utara'!E46</f>
        <v>5</v>
      </c>
      <c r="H73" s="112">
        <f>'7410 Kab. Buton Utara'!F46</f>
        <v>1748</v>
      </c>
      <c r="I73" s="92">
        <f t="shared" si="6"/>
        <v>3.6549157362104297E-2</v>
      </c>
      <c r="J73" s="92">
        <f t="shared" si="7"/>
        <v>3.6549157362104298E-3</v>
      </c>
      <c r="K73" s="112">
        <f>'7410 Kab. Buton Utara'!G46</f>
        <v>106</v>
      </c>
      <c r="L73" s="92">
        <f t="shared" si="8"/>
        <v>1.3794898490369599E-2</v>
      </c>
      <c r="M73" s="92">
        <f t="shared" si="0"/>
        <v>6.8974492451847995E-3</v>
      </c>
      <c r="N73" s="93">
        <f>'7410 Kab. Buton Utara'!H46</f>
        <v>4.186375</v>
      </c>
      <c r="O73" s="92">
        <f t="shared" si="1"/>
        <v>2.4016627085591022E-3</v>
      </c>
      <c r="P73" s="92">
        <f t="shared" si="2"/>
        <v>3.6024940628386531E-4</v>
      </c>
      <c r="Q73" s="93">
        <f>'7410 Kab. Buton Utara'!I46</f>
        <v>45.533005000000003</v>
      </c>
      <c r="R73" s="92">
        <f t="shared" si="3"/>
        <v>1.2580082547606536E-2</v>
      </c>
      <c r="S73" s="92">
        <f t="shared" si="4"/>
        <v>3.145020636901634E-3</v>
      </c>
      <c r="T73" s="91">
        <f t="shared" si="9"/>
        <v>1.4057635024580729E-2</v>
      </c>
      <c r="U73" s="149">
        <f t="shared" si="10"/>
        <v>63052098.868628375</v>
      </c>
      <c r="V73" s="94">
        <f t="shared" si="11"/>
        <v>580581000</v>
      </c>
      <c r="W73" s="124">
        <f t="shared" si="12"/>
        <v>36000000</v>
      </c>
      <c r="X73" s="124">
        <f t="shared" si="13"/>
        <v>24000000</v>
      </c>
      <c r="Y73" s="125">
        <f t="shared" si="14"/>
        <v>110400000</v>
      </c>
      <c r="Z73" s="125">
        <f t="shared" si="15"/>
        <v>5112000</v>
      </c>
      <c r="AA73" s="125">
        <f t="shared" si="16"/>
        <v>5376000</v>
      </c>
      <c r="AB73" s="126">
        <f t="shared" si="17"/>
        <v>104504580</v>
      </c>
      <c r="AC73" s="126">
        <f t="shared" si="18"/>
        <v>58058100</v>
      </c>
      <c r="AD73" s="126">
        <f t="shared" si="19"/>
        <v>92892960</v>
      </c>
      <c r="AE73" s="81">
        <f t="shared" si="20"/>
        <v>144237360</v>
      </c>
      <c r="AG73" s="158">
        <f t="shared" si="21"/>
        <v>8858100</v>
      </c>
      <c r="AI73" s="162">
        <f t="shared" si="22"/>
        <v>11892960</v>
      </c>
    </row>
    <row r="74" spans="2:35" s="121" customFormat="1" x14ac:dyDescent="0.25">
      <c r="B74" s="106">
        <v>64</v>
      </c>
      <c r="C74" s="107" t="str">
        <f>'7410 Kab. Buton Utara'!B54</f>
        <v>Kulisusu Utara</v>
      </c>
      <c r="D74" s="107" t="str">
        <f>'7410 Kab. Buton Utara'!C54</f>
        <v>Lamoahi</v>
      </c>
      <c r="E74" s="139">
        <f t="shared" si="5"/>
        <v>517529596.15384614</v>
      </c>
      <c r="F74" s="107" t="str">
        <f>'7410 Kab. Buton Utara (2)'!D54</f>
        <v>Tertinggal</v>
      </c>
      <c r="G74" s="107">
        <f>'7410 Kab. Buton Utara'!E54</f>
        <v>4</v>
      </c>
      <c r="H74" s="113">
        <f>'7410 Kab. Buton Utara'!F54</f>
        <v>375</v>
      </c>
      <c r="I74" s="108">
        <f t="shared" si="6"/>
        <v>7.8409233471333582E-3</v>
      </c>
      <c r="J74" s="108">
        <f t="shared" si="7"/>
        <v>7.8409233471333584E-4</v>
      </c>
      <c r="K74" s="113">
        <f>'7410 Kab. Buton Utara'!G54</f>
        <v>83</v>
      </c>
      <c r="L74" s="108">
        <f t="shared" si="8"/>
        <v>1.0801665799062988E-2</v>
      </c>
      <c r="M74" s="108">
        <f t="shared" si="0"/>
        <v>5.4008328995314939E-3</v>
      </c>
      <c r="N74" s="109">
        <f>'7410 Kab. Buton Utara'!H54</f>
        <v>51.008271000000001</v>
      </c>
      <c r="O74" s="108">
        <f t="shared" si="1"/>
        <v>2.9262706348279047E-2</v>
      </c>
      <c r="P74" s="108">
        <f t="shared" si="2"/>
        <v>4.3894059522418573E-3</v>
      </c>
      <c r="Q74" s="109">
        <f>'7410 Kab. Buton Utara'!I54</f>
        <v>42.791474999999998</v>
      </c>
      <c r="R74" s="108">
        <f t="shared" si="3"/>
        <v>1.1822639156669789E-2</v>
      </c>
      <c r="S74" s="108">
        <f t="shared" si="4"/>
        <v>2.9556597891674473E-3</v>
      </c>
      <c r="T74" s="106">
        <f t="shared" si="9"/>
        <v>1.3529990975654134E-2</v>
      </c>
      <c r="U74" s="150">
        <f t="shared" si="10"/>
        <v>60685479.96849405</v>
      </c>
      <c r="V74" s="140">
        <f t="shared" si="11"/>
        <v>578215000</v>
      </c>
      <c r="W74" s="141">
        <f t="shared" si="12"/>
        <v>36000000</v>
      </c>
      <c r="X74" s="141">
        <f t="shared" si="13"/>
        <v>24000000</v>
      </c>
      <c r="Y74" s="125">
        <f t="shared" si="14"/>
        <v>110400000</v>
      </c>
      <c r="Z74" s="142">
        <f t="shared" si="15"/>
        <v>5112000</v>
      </c>
      <c r="AA74" s="142">
        <f t="shared" si="16"/>
        <v>5376000</v>
      </c>
      <c r="AB74" s="143">
        <f t="shared" si="17"/>
        <v>104078700</v>
      </c>
      <c r="AC74" s="126">
        <f t="shared" si="18"/>
        <v>57821500</v>
      </c>
      <c r="AD74" s="126">
        <f t="shared" si="19"/>
        <v>92514400</v>
      </c>
      <c r="AE74" s="144">
        <f t="shared" si="20"/>
        <v>142912400</v>
      </c>
      <c r="AG74" s="158">
        <f t="shared" si="21"/>
        <v>8621500</v>
      </c>
      <c r="AI74" s="162">
        <f t="shared" si="22"/>
        <v>11514400</v>
      </c>
    </row>
    <row r="75" spans="2:35" s="190" customFormat="1" ht="30" x14ac:dyDescent="0.25">
      <c r="B75" s="178">
        <v>65</v>
      </c>
      <c r="C75" s="179" t="str">
        <f>'7410 Kab. Buton Utara'!B58</f>
        <v>Kulisusu Utara</v>
      </c>
      <c r="D75" s="179" t="str">
        <f>'7410 Kab. Buton Utara'!C58</f>
        <v>Kurolabu</v>
      </c>
      <c r="E75" s="180">
        <f t="shared" si="5"/>
        <v>517529596.15384614</v>
      </c>
      <c r="F75" s="179" t="str">
        <f>'7410 Kab. Buton Utara (2)'!D58</f>
        <v>Sangat Tertinggal</v>
      </c>
      <c r="G75" s="179">
        <f>'7410 Kab. Buton Utara'!E58</f>
        <v>8</v>
      </c>
      <c r="H75" s="181">
        <f>'7410 Kab. Buton Utara'!F58</f>
        <v>763</v>
      </c>
      <c r="I75" s="182">
        <f t="shared" si="6"/>
        <v>1.5953665370300674E-2</v>
      </c>
      <c r="J75" s="182">
        <f t="shared" si="7"/>
        <v>1.5953665370300675E-3</v>
      </c>
      <c r="K75" s="181">
        <f>'7410 Kab. Buton Utara'!G58</f>
        <v>335</v>
      </c>
      <c r="L75" s="182">
        <f t="shared" si="8"/>
        <v>4.3597084851639774E-2</v>
      </c>
      <c r="M75" s="182">
        <f t="shared" ref="M75:M88" si="23">L75*$I$94</f>
        <v>2.1798542425819887E-2</v>
      </c>
      <c r="N75" s="183">
        <f>'7410 Kab. Buton Utara'!H58</f>
        <v>3.414291</v>
      </c>
      <c r="O75" s="182">
        <f t="shared" ref="O75:O88" si="24">N75/$N$90</f>
        <v>1.958729299422284E-3</v>
      </c>
      <c r="P75" s="182">
        <f t="shared" ref="P75:P88" si="25">O75*$I$95</f>
        <v>2.9380939491334261E-4</v>
      </c>
      <c r="Q75" s="183">
        <f>'7410 Kab. Buton Utara'!I58</f>
        <v>63.869449000000003</v>
      </c>
      <c r="R75" s="182">
        <f t="shared" ref="R75:R88" si="26">Q75/$Q$90</f>
        <v>1.7646165472499468E-2</v>
      </c>
      <c r="S75" s="182">
        <f t="shared" ref="S75:S88" si="27">R75*$I$96</f>
        <v>4.4115413681248671E-3</v>
      </c>
      <c r="T75" s="178">
        <f t="shared" si="9"/>
        <v>2.8099259725888164E-2</v>
      </c>
      <c r="U75" s="184">
        <f t="shared" si="10"/>
        <v>126032387.3307281</v>
      </c>
      <c r="V75" s="185">
        <f t="shared" si="11"/>
        <v>643561000</v>
      </c>
      <c r="W75" s="186">
        <f t="shared" si="12"/>
        <v>36000000</v>
      </c>
      <c r="X75" s="186">
        <f t="shared" si="13"/>
        <v>24000000</v>
      </c>
      <c r="Y75" s="187">
        <f t="shared" si="14"/>
        <v>110400000</v>
      </c>
      <c r="Z75" s="187">
        <f t="shared" si="15"/>
        <v>5112000</v>
      </c>
      <c r="AA75" s="187">
        <f t="shared" si="16"/>
        <v>5376000</v>
      </c>
      <c r="AB75" s="188">
        <f t="shared" si="17"/>
        <v>115840980</v>
      </c>
      <c r="AC75" s="188">
        <f t="shared" si="18"/>
        <v>64356100</v>
      </c>
      <c r="AD75" s="126">
        <f t="shared" si="19"/>
        <v>102969760</v>
      </c>
      <c r="AE75" s="189">
        <f t="shared" si="20"/>
        <v>179506160</v>
      </c>
      <c r="AG75" s="191">
        <f t="shared" si="21"/>
        <v>15156100</v>
      </c>
      <c r="AI75" s="192">
        <f t="shared" si="22"/>
        <v>21969760</v>
      </c>
    </row>
    <row r="76" spans="2:35" s="121" customFormat="1" x14ac:dyDescent="0.25">
      <c r="B76" s="106">
        <v>66</v>
      </c>
      <c r="C76" s="107" t="str">
        <f>'7410 Kab. Buton Utara'!B72</f>
        <v>Kulisusu Utara</v>
      </c>
      <c r="D76" s="107" t="str">
        <f>'7410 Kab. Buton Utara'!C72</f>
        <v>Lelamo</v>
      </c>
      <c r="E76" s="139">
        <f t="shared" ref="E76:E88" si="28">($F$93*90%)/78</f>
        <v>517529596.15384614</v>
      </c>
      <c r="F76" s="107" t="str">
        <f>'7410 Kab. Buton Utara (2)'!D72</f>
        <v>Tertinggal</v>
      </c>
      <c r="G76" s="107">
        <f>'7410 Kab. Buton Utara'!E72</f>
        <v>3</v>
      </c>
      <c r="H76" s="113">
        <f>'7410 Kab. Buton Utara'!F72</f>
        <v>1164</v>
      </c>
      <c r="I76" s="108">
        <f t="shared" ref="I76:I88" si="29">H76/$H$90</f>
        <v>2.4338226069501943E-2</v>
      </c>
      <c r="J76" s="108">
        <f t="shared" ref="J76:J88" si="30">I76*$I$93</f>
        <v>2.4338226069501945E-3</v>
      </c>
      <c r="K76" s="113">
        <f>'7410 Kab. Buton Utara'!G72</f>
        <v>45</v>
      </c>
      <c r="L76" s="108">
        <f t="shared" ref="L76:L88" si="31">K76/$K$90</f>
        <v>5.8563248308172826E-3</v>
      </c>
      <c r="M76" s="108">
        <f t="shared" si="23"/>
        <v>2.9281624154086413E-3</v>
      </c>
      <c r="N76" s="109">
        <f>'7410 Kab. Buton Utara'!H72</f>
        <v>3.025598</v>
      </c>
      <c r="O76" s="108">
        <f t="shared" si="24"/>
        <v>1.7357417545468339E-3</v>
      </c>
      <c r="P76" s="108">
        <f t="shared" si="25"/>
        <v>2.6036126318202508E-4</v>
      </c>
      <c r="Q76" s="109">
        <f>'7410 Kab. Buton Utara'!I72</f>
        <v>28.973583000000001</v>
      </c>
      <c r="R76" s="108">
        <f t="shared" si="26"/>
        <v>8.004964000068289E-3</v>
      </c>
      <c r="S76" s="108">
        <f t="shared" si="27"/>
        <v>2.0012410000170722E-3</v>
      </c>
      <c r="T76" s="106">
        <f t="shared" ref="T76:T88" si="32">J76+M76+P76+S76</f>
        <v>7.6235872855579334E-3</v>
      </c>
      <c r="U76" s="150">
        <f t="shared" ref="U76:U88" si="33">T76*$F$99</f>
        <v>34193744.425866075</v>
      </c>
      <c r="V76" s="140">
        <f t="shared" ref="V76:V88" si="34">ROUNDDOWN(E76+U76,-3)</f>
        <v>551723000</v>
      </c>
      <c r="W76" s="141">
        <f t="shared" ref="W76:W88" si="35">3000000*12</f>
        <v>36000000</v>
      </c>
      <c r="X76" s="141">
        <f t="shared" ref="X76:X88" si="36">2000000*12</f>
        <v>24000000</v>
      </c>
      <c r="Y76" s="125">
        <f t="shared" ref="Y76:Y88" si="37">((1200000*6)+(1000000*2))*12</f>
        <v>110400000</v>
      </c>
      <c r="Z76" s="142">
        <f t="shared" ref="Z76:Z88" si="38">(W76+X76+Y76)*3%</f>
        <v>5112000</v>
      </c>
      <c r="AA76" s="142">
        <f t="shared" ref="AA76:AA88" si="39">(60000+40000+(30000*8)+(10800*10))*12</f>
        <v>5376000</v>
      </c>
      <c r="AB76" s="143">
        <f t="shared" ref="AB76:AB88" si="40">V76*18%</f>
        <v>99310140</v>
      </c>
      <c r="AC76" s="126">
        <f t="shared" ref="AC76:AC88" si="41">V76*10%</f>
        <v>55172300</v>
      </c>
      <c r="AD76" s="126">
        <f t="shared" ref="AD76:AD88" si="42">V76*16%</f>
        <v>88275680</v>
      </c>
      <c r="AE76" s="144">
        <f t="shared" ref="AE76:AE88" si="43">V76-(W76+X76+Y76+Z76+AA76+AB76+AC76+AD76)</f>
        <v>128076880</v>
      </c>
      <c r="AG76" s="158">
        <f t="shared" ref="AG76:AG88" si="44">AC76-49200000</f>
        <v>5972300</v>
      </c>
      <c r="AI76" s="162">
        <f t="shared" ref="AI76:AI88" si="45">AD76-$AI$6</f>
        <v>7275680</v>
      </c>
    </row>
    <row r="77" spans="2:35" s="69" customFormat="1" x14ac:dyDescent="0.25">
      <c r="B77" s="91">
        <v>67</v>
      </c>
      <c r="C77" s="74" t="str">
        <f>'7410 Kab. Buton Utara'!B74</f>
        <v>Kulisusu Utara</v>
      </c>
      <c r="D77" s="74" t="str">
        <f>'7410 Kab. Buton Utara'!C74</f>
        <v>Wowonga Jaya</v>
      </c>
      <c r="E77" s="75">
        <f t="shared" si="28"/>
        <v>517529596.15384614</v>
      </c>
      <c r="F77" s="74" t="str">
        <f>'7410 Kab. Buton Utara (2)'!D74</f>
        <v>Tertinggal</v>
      </c>
      <c r="G77" s="74">
        <f>'7410 Kab. Buton Utara'!E74</f>
        <v>3</v>
      </c>
      <c r="H77" s="112">
        <f>'7410 Kab. Buton Utara'!F74</f>
        <v>421</v>
      </c>
      <c r="I77" s="92">
        <f t="shared" si="29"/>
        <v>8.8027432777150506E-3</v>
      </c>
      <c r="J77" s="92">
        <f t="shared" si="30"/>
        <v>8.8027432777150515E-4</v>
      </c>
      <c r="K77" s="112">
        <f>'7410 Kab. Buton Utara'!G74</f>
        <v>41</v>
      </c>
      <c r="L77" s="92">
        <f t="shared" si="31"/>
        <v>5.3357626236335241E-3</v>
      </c>
      <c r="M77" s="92">
        <f t="shared" si="23"/>
        <v>2.6678813118167621E-3</v>
      </c>
      <c r="N77" s="93">
        <f>'7410 Kab. Buton Utara'!H74</f>
        <v>3.6020660000000002</v>
      </c>
      <c r="O77" s="92">
        <f t="shared" si="24"/>
        <v>2.0664530974813891E-3</v>
      </c>
      <c r="P77" s="92">
        <f t="shared" si="25"/>
        <v>3.0996796462220836E-4</v>
      </c>
      <c r="Q77" s="93">
        <f>'7410 Kab. Buton Utara'!I74</f>
        <v>41.880684000000002</v>
      </c>
      <c r="R77" s="92">
        <f t="shared" si="26"/>
        <v>1.1571001340021909E-2</v>
      </c>
      <c r="S77" s="92">
        <f t="shared" si="27"/>
        <v>2.8927503350054773E-3</v>
      </c>
      <c r="T77" s="91">
        <f t="shared" si="32"/>
        <v>6.7508739392159525E-3</v>
      </c>
      <c r="U77" s="149">
        <f t="shared" si="33"/>
        <v>30279401.216548957</v>
      </c>
      <c r="V77" s="94">
        <f t="shared" si="34"/>
        <v>547808000</v>
      </c>
      <c r="W77" s="124">
        <f t="shared" si="35"/>
        <v>36000000</v>
      </c>
      <c r="X77" s="124">
        <f t="shared" si="36"/>
        <v>24000000</v>
      </c>
      <c r="Y77" s="125">
        <f t="shared" si="37"/>
        <v>110400000</v>
      </c>
      <c r="Z77" s="125">
        <f t="shared" si="38"/>
        <v>5112000</v>
      </c>
      <c r="AA77" s="125">
        <f t="shared" si="39"/>
        <v>5376000</v>
      </c>
      <c r="AB77" s="126">
        <f t="shared" si="40"/>
        <v>98605440</v>
      </c>
      <c r="AC77" s="126">
        <f t="shared" si="41"/>
        <v>54780800</v>
      </c>
      <c r="AD77" s="126">
        <f t="shared" si="42"/>
        <v>87649280</v>
      </c>
      <c r="AE77" s="81">
        <f t="shared" si="43"/>
        <v>125884480</v>
      </c>
      <c r="AG77" s="158">
        <f t="shared" si="44"/>
        <v>5580800</v>
      </c>
      <c r="AI77" s="162">
        <f t="shared" si="45"/>
        <v>6649280</v>
      </c>
    </row>
    <row r="78" spans="2:35" s="121" customFormat="1" x14ac:dyDescent="0.25">
      <c r="B78" s="106">
        <v>68</v>
      </c>
      <c r="C78" s="107" t="str">
        <f>'7410 Kab. Buton Utara'!B4</f>
        <v>Wakorumba Utara</v>
      </c>
      <c r="D78" s="107" t="str">
        <f>'7410 Kab. Buton Utara'!C4</f>
        <v>Labuko</v>
      </c>
      <c r="E78" s="139">
        <f t="shared" si="28"/>
        <v>517529596.15384614</v>
      </c>
      <c r="F78" s="107" t="str">
        <f>'7410 Kab. Buton Utara (2)'!D4</f>
        <v>Tertinggal</v>
      </c>
      <c r="G78" s="107">
        <f>'7410 Kab. Buton Utara'!E4</f>
        <v>5</v>
      </c>
      <c r="H78" s="113">
        <f>'7410 Kab. Buton Utara'!F4</f>
        <v>336</v>
      </c>
      <c r="I78" s="108">
        <f t="shared" si="29"/>
        <v>7.0254673190314892E-3</v>
      </c>
      <c r="J78" s="108">
        <f t="shared" si="30"/>
        <v>7.0254673190314895E-4</v>
      </c>
      <c r="K78" s="113">
        <f>'7410 Kab. Buton Utara'!G4</f>
        <v>105</v>
      </c>
      <c r="L78" s="108">
        <f t="shared" si="31"/>
        <v>1.3664757938573659E-2</v>
      </c>
      <c r="M78" s="108">
        <f t="shared" si="23"/>
        <v>6.8323789692868297E-3</v>
      </c>
      <c r="N78" s="109">
        <f>'7410 Kab. Buton Utara'!H4</f>
        <v>7.2661350000000002</v>
      </c>
      <c r="O78" s="108">
        <f t="shared" si="24"/>
        <v>4.1684764181078122E-3</v>
      </c>
      <c r="P78" s="108">
        <f t="shared" si="25"/>
        <v>6.2527146271617185E-4</v>
      </c>
      <c r="Q78" s="109">
        <f>'7410 Kab. Buton Utara'!I4</f>
        <v>55.652802000000001</v>
      </c>
      <c r="R78" s="108">
        <f t="shared" si="26"/>
        <v>1.5376029830792018E-2</v>
      </c>
      <c r="S78" s="108">
        <f t="shared" si="27"/>
        <v>3.8440074576980045E-3</v>
      </c>
      <c r="T78" s="106">
        <f t="shared" si="32"/>
        <v>1.2004204621604155E-2</v>
      </c>
      <c r="U78" s="150">
        <f t="shared" si="33"/>
        <v>53841936.806380078</v>
      </c>
      <c r="V78" s="140">
        <f t="shared" si="34"/>
        <v>571371000</v>
      </c>
      <c r="W78" s="141">
        <f t="shared" si="35"/>
        <v>36000000</v>
      </c>
      <c r="X78" s="141">
        <f t="shared" si="36"/>
        <v>24000000</v>
      </c>
      <c r="Y78" s="125">
        <f t="shared" si="37"/>
        <v>110400000</v>
      </c>
      <c r="Z78" s="142">
        <f t="shared" si="38"/>
        <v>5112000</v>
      </c>
      <c r="AA78" s="142">
        <f t="shared" si="39"/>
        <v>5376000</v>
      </c>
      <c r="AB78" s="143">
        <f t="shared" si="40"/>
        <v>102846780</v>
      </c>
      <c r="AC78" s="126">
        <f t="shared" si="41"/>
        <v>57137100</v>
      </c>
      <c r="AD78" s="126">
        <f t="shared" si="42"/>
        <v>91419360</v>
      </c>
      <c r="AE78" s="144">
        <f t="shared" si="43"/>
        <v>139079760</v>
      </c>
      <c r="AG78" s="158">
        <f t="shared" si="44"/>
        <v>7937100</v>
      </c>
      <c r="AI78" s="162">
        <f t="shared" si="45"/>
        <v>10419360</v>
      </c>
    </row>
    <row r="79" spans="2:35" s="69" customFormat="1" ht="30" x14ac:dyDescent="0.25">
      <c r="B79" s="91">
        <v>69</v>
      </c>
      <c r="C79" s="74" t="str">
        <f>'7410 Kab. Buton Utara'!B19</f>
        <v>Wakorumba Utara</v>
      </c>
      <c r="D79" s="74" t="str">
        <f>'7410 Kab. Buton Utara'!C19</f>
        <v>Wamorapa</v>
      </c>
      <c r="E79" s="75">
        <f t="shared" si="28"/>
        <v>517529596.15384614</v>
      </c>
      <c r="F79" s="74" t="str">
        <f>'7410 Kab. Buton Utara (2)'!D19</f>
        <v>Sangat Tertinggal</v>
      </c>
      <c r="G79" s="74">
        <f>'7410 Kab. Buton Utara'!E19</f>
        <v>3</v>
      </c>
      <c r="H79" s="112">
        <f>'7410 Kab. Buton Utara'!F19</f>
        <v>287</v>
      </c>
      <c r="I79" s="92">
        <f t="shared" si="29"/>
        <v>6.0009200016727304E-3</v>
      </c>
      <c r="J79" s="92">
        <f t="shared" si="30"/>
        <v>6.0009200016727308E-4</v>
      </c>
      <c r="K79" s="112">
        <f>'7410 Kab. Buton Utara'!G19</f>
        <v>62</v>
      </c>
      <c r="L79" s="92">
        <f t="shared" si="31"/>
        <v>8.068714211348256E-3</v>
      </c>
      <c r="M79" s="92">
        <f t="shared" si="23"/>
        <v>4.034357105674128E-3</v>
      </c>
      <c r="N79" s="93">
        <f>'7410 Kab. Buton Utara'!H19</f>
        <v>3.519355</v>
      </c>
      <c r="O79" s="92">
        <f t="shared" si="24"/>
        <v>2.019002994638803E-3</v>
      </c>
      <c r="P79" s="92">
        <f t="shared" si="25"/>
        <v>3.0285044919582042E-4</v>
      </c>
      <c r="Q79" s="93">
        <f>'7410 Kab. Buton Utara'!I19</f>
        <v>38.816724999999998</v>
      </c>
      <c r="R79" s="92">
        <f t="shared" si="26"/>
        <v>1.0724475679295541E-2</v>
      </c>
      <c r="S79" s="92">
        <f t="shared" si="27"/>
        <v>2.6811189198238852E-3</v>
      </c>
      <c r="T79" s="91">
        <f t="shared" si="32"/>
        <v>7.6184184748611071E-3</v>
      </c>
      <c r="U79" s="149">
        <f t="shared" si="33"/>
        <v>34170560.984090865</v>
      </c>
      <c r="V79" s="94">
        <f t="shared" si="34"/>
        <v>551700000</v>
      </c>
      <c r="W79" s="124">
        <f t="shared" si="35"/>
        <v>36000000</v>
      </c>
      <c r="X79" s="124">
        <f t="shared" si="36"/>
        <v>24000000</v>
      </c>
      <c r="Y79" s="125">
        <f t="shared" si="37"/>
        <v>110400000</v>
      </c>
      <c r="Z79" s="125">
        <f t="shared" si="38"/>
        <v>5112000</v>
      </c>
      <c r="AA79" s="125">
        <f t="shared" si="39"/>
        <v>5376000</v>
      </c>
      <c r="AB79" s="126">
        <f t="shared" si="40"/>
        <v>99306000</v>
      </c>
      <c r="AC79" s="126">
        <f t="shared" si="41"/>
        <v>55170000</v>
      </c>
      <c r="AD79" s="126">
        <f t="shared" si="42"/>
        <v>88272000</v>
      </c>
      <c r="AE79" s="81">
        <f t="shared" si="43"/>
        <v>128064000</v>
      </c>
      <c r="AG79" s="158">
        <f t="shared" si="44"/>
        <v>5970000</v>
      </c>
      <c r="AI79" s="162">
        <f t="shared" si="45"/>
        <v>7272000</v>
      </c>
    </row>
    <row r="80" spans="2:35" s="121" customFormat="1" x14ac:dyDescent="0.25">
      <c r="B80" s="106">
        <v>70</v>
      </c>
      <c r="C80" s="107" t="str">
        <f>'7410 Kab. Buton Utara'!B31</f>
        <v>Wakorumba Utara</v>
      </c>
      <c r="D80" s="107" t="str">
        <f>'7410 Kab. Buton Utara'!C31</f>
        <v>Lasiwa</v>
      </c>
      <c r="E80" s="139">
        <f t="shared" si="28"/>
        <v>517529596.15384614</v>
      </c>
      <c r="F80" s="107" t="str">
        <f>'7410 Kab. Buton Utara (2)'!D31</f>
        <v>Tertinggal</v>
      </c>
      <c r="G80" s="107">
        <f>'7410 Kab. Buton Utara'!E31</f>
        <v>5</v>
      </c>
      <c r="H80" s="113">
        <f>'7410 Kab. Buton Utara'!F31</f>
        <v>726</v>
      </c>
      <c r="I80" s="108">
        <f t="shared" si="29"/>
        <v>1.5180027600050182E-2</v>
      </c>
      <c r="J80" s="108">
        <f t="shared" si="30"/>
        <v>1.5180027600050182E-3</v>
      </c>
      <c r="K80" s="113">
        <f>'7410 Kab. Buton Utara'!G31</f>
        <v>129</v>
      </c>
      <c r="L80" s="108">
        <f t="shared" si="31"/>
        <v>1.678813118167621E-2</v>
      </c>
      <c r="M80" s="108">
        <f t="shared" si="23"/>
        <v>8.394065590838105E-3</v>
      </c>
      <c r="N80" s="109">
        <f>'7410 Kab. Buton Utara'!H31</f>
        <v>4.0690359999999997</v>
      </c>
      <c r="O80" s="108">
        <f t="shared" si="24"/>
        <v>2.3343470236145813E-3</v>
      </c>
      <c r="P80" s="108">
        <f t="shared" si="25"/>
        <v>3.5015205354218718E-4</v>
      </c>
      <c r="Q80" s="109">
        <f>'7410 Kab. Buton Utara'!I31</f>
        <v>33.317782000000001</v>
      </c>
      <c r="R80" s="108">
        <f t="shared" si="26"/>
        <v>9.2052006640712426E-3</v>
      </c>
      <c r="S80" s="108">
        <f t="shared" si="27"/>
        <v>2.3013001660178107E-3</v>
      </c>
      <c r="T80" s="106">
        <f t="shared" si="32"/>
        <v>1.2563520570403122E-2</v>
      </c>
      <c r="U80" s="150">
        <f t="shared" si="33"/>
        <v>56350612.301284313</v>
      </c>
      <c r="V80" s="140">
        <f t="shared" si="34"/>
        <v>573880000</v>
      </c>
      <c r="W80" s="141">
        <f t="shared" si="35"/>
        <v>36000000</v>
      </c>
      <c r="X80" s="141">
        <f t="shared" si="36"/>
        <v>24000000</v>
      </c>
      <c r="Y80" s="125">
        <f t="shared" si="37"/>
        <v>110400000</v>
      </c>
      <c r="Z80" s="142">
        <f t="shared" si="38"/>
        <v>5112000</v>
      </c>
      <c r="AA80" s="142">
        <f t="shared" si="39"/>
        <v>5376000</v>
      </c>
      <c r="AB80" s="143">
        <f t="shared" si="40"/>
        <v>103298400</v>
      </c>
      <c r="AC80" s="126">
        <f t="shared" si="41"/>
        <v>57388000</v>
      </c>
      <c r="AD80" s="126">
        <f t="shared" si="42"/>
        <v>91820800</v>
      </c>
      <c r="AE80" s="144">
        <f t="shared" si="43"/>
        <v>140484800</v>
      </c>
      <c r="AG80" s="158">
        <f t="shared" si="44"/>
        <v>8188000</v>
      </c>
      <c r="AI80" s="162">
        <f t="shared" si="45"/>
        <v>10820800</v>
      </c>
    </row>
    <row r="81" spans="1:35" s="69" customFormat="1" x14ac:dyDescent="0.25">
      <c r="B81" s="91">
        <v>71</v>
      </c>
      <c r="C81" s="74" t="str">
        <f>'7410 Kab. Buton Utara'!B32</f>
        <v>Wakorumba Utara</v>
      </c>
      <c r="D81" s="74" t="str">
        <f>'7410 Kab. Buton Utara'!C32</f>
        <v>Labuan Bajo</v>
      </c>
      <c r="E81" s="75">
        <f t="shared" si="28"/>
        <v>517529596.15384614</v>
      </c>
      <c r="F81" s="74" t="str">
        <f>'7410 Kab. Buton Utara (2)'!D32</f>
        <v>Tertinggal</v>
      </c>
      <c r="G81" s="74">
        <f>'7410 Kab. Buton Utara'!E32</f>
        <v>6</v>
      </c>
      <c r="H81" s="112">
        <f>'7410 Kab. Buton Utara'!F32</f>
        <v>587</v>
      </c>
      <c r="I81" s="92">
        <f t="shared" si="29"/>
        <v>1.2273658679379417E-2</v>
      </c>
      <c r="J81" s="92">
        <f t="shared" si="30"/>
        <v>1.2273658679379418E-3</v>
      </c>
      <c r="K81" s="112">
        <f>'7410 Kab. Buton Utara'!G32</f>
        <v>170</v>
      </c>
      <c r="L81" s="92">
        <f t="shared" si="31"/>
        <v>2.2123893805309734E-2</v>
      </c>
      <c r="M81" s="92">
        <f t="shared" si="23"/>
        <v>1.1061946902654867E-2</v>
      </c>
      <c r="N81" s="93">
        <f>'7410 Kab. Buton Utara'!H32</f>
        <v>18.136274</v>
      </c>
      <c r="O81" s="92">
        <f t="shared" si="24"/>
        <v>1.0404517736230037E-2</v>
      </c>
      <c r="P81" s="92">
        <f t="shared" si="25"/>
        <v>1.5606776604345056E-3</v>
      </c>
      <c r="Q81" s="93">
        <f>'7410 Kab. Buton Utara'!I32</f>
        <v>35.636426999999998</v>
      </c>
      <c r="R81" s="92">
        <f t="shared" si="26"/>
        <v>9.8458073075070335E-3</v>
      </c>
      <c r="S81" s="92">
        <f t="shared" si="27"/>
        <v>2.4614518268767584E-3</v>
      </c>
      <c r="T81" s="91">
        <f t="shared" si="32"/>
        <v>1.6311442257904072E-2</v>
      </c>
      <c r="U81" s="149">
        <f t="shared" si="33"/>
        <v>73161002.411638916</v>
      </c>
      <c r="V81" s="94">
        <f t="shared" si="34"/>
        <v>590690000</v>
      </c>
      <c r="W81" s="124">
        <f t="shared" si="35"/>
        <v>36000000</v>
      </c>
      <c r="X81" s="124">
        <f t="shared" si="36"/>
        <v>24000000</v>
      </c>
      <c r="Y81" s="125">
        <f t="shared" si="37"/>
        <v>110400000</v>
      </c>
      <c r="Z81" s="125">
        <f t="shared" si="38"/>
        <v>5112000</v>
      </c>
      <c r="AA81" s="125">
        <f t="shared" si="39"/>
        <v>5376000</v>
      </c>
      <c r="AB81" s="126">
        <f t="shared" si="40"/>
        <v>106324200</v>
      </c>
      <c r="AC81" s="126">
        <f t="shared" si="41"/>
        <v>59069000</v>
      </c>
      <c r="AD81" s="126">
        <f t="shared" si="42"/>
        <v>94510400</v>
      </c>
      <c r="AE81" s="81">
        <f t="shared" si="43"/>
        <v>149898400</v>
      </c>
      <c r="AG81" s="158">
        <f t="shared" si="44"/>
        <v>9869000</v>
      </c>
      <c r="AI81" s="162">
        <f t="shared" si="45"/>
        <v>13510400</v>
      </c>
    </row>
    <row r="82" spans="1:35" s="121" customFormat="1" x14ac:dyDescent="0.25">
      <c r="B82" s="106">
        <v>72</v>
      </c>
      <c r="C82" s="107" t="str">
        <f>'7410 Kab. Buton Utara'!B47</f>
        <v>Wakorumba Utara</v>
      </c>
      <c r="D82" s="107" t="str">
        <f>'7410 Kab. Buton Utara'!C47</f>
        <v>Laba Jaya</v>
      </c>
      <c r="E82" s="139">
        <f t="shared" si="28"/>
        <v>517529596.15384614</v>
      </c>
      <c r="F82" s="107" t="str">
        <f>'7410 Kab. Buton Utara (2)'!D47</f>
        <v>Tertinggal</v>
      </c>
      <c r="G82" s="107">
        <f>'7410 Kab. Buton Utara'!E47</f>
        <v>6</v>
      </c>
      <c r="H82" s="113">
        <f>'7410 Kab. Buton Utara'!F47</f>
        <v>499</v>
      </c>
      <c r="I82" s="108">
        <f t="shared" si="29"/>
        <v>1.0433655333918788E-2</v>
      </c>
      <c r="J82" s="108">
        <f t="shared" si="30"/>
        <v>1.0433655333918789E-3</v>
      </c>
      <c r="K82" s="113">
        <f>'7410 Kab. Buton Utara'!G47</f>
        <v>158</v>
      </c>
      <c r="L82" s="108">
        <f t="shared" si="31"/>
        <v>2.0562207183758459E-2</v>
      </c>
      <c r="M82" s="108">
        <f t="shared" si="23"/>
        <v>1.0281103591879229E-2</v>
      </c>
      <c r="N82" s="109">
        <f>'7410 Kab. Buton Utara'!H47</f>
        <v>15.166459</v>
      </c>
      <c r="O82" s="108">
        <f t="shared" si="24"/>
        <v>8.7007778809090365E-3</v>
      </c>
      <c r="P82" s="108">
        <f t="shared" si="25"/>
        <v>1.3051166821363555E-3</v>
      </c>
      <c r="Q82" s="109">
        <f>'7410 Kab. Buton Utara'!I47</f>
        <v>60.870412999999999</v>
      </c>
      <c r="R82" s="108">
        <f t="shared" si="26"/>
        <v>1.6817577057497125E-2</v>
      </c>
      <c r="S82" s="108">
        <f t="shared" si="27"/>
        <v>4.2043942643742813E-3</v>
      </c>
      <c r="T82" s="106">
        <f t="shared" si="32"/>
        <v>1.6833980071781746E-2</v>
      </c>
      <c r="U82" s="150">
        <f>T82*$F$99</f>
        <v>75504718.537829548</v>
      </c>
      <c r="V82" s="140">
        <f t="shared" si="34"/>
        <v>593034000</v>
      </c>
      <c r="W82" s="141">
        <f t="shared" si="35"/>
        <v>36000000</v>
      </c>
      <c r="X82" s="141">
        <f t="shared" si="36"/>
        <v>24000000</v>
      </c>
      <c r="Y82" s="125">
        <f t="shared" si="37"/>
        <v>110400000</v>
      </c>
      <c r="Z82" s="142">
        <f t="shared" si="38"/>
        <v>5112000</v>
      </c>
      <c r="AA82" s="142">
        <f t="shared" si="39"/>
        <v>5376000</v>
      </c>
      <c r="AB82" s="143">
        <f t="shared" si="40"/>
        <v>106746120</v>
      </c>
      <c r="AC82" s="126">
        <f t="shared" si="41"/>
        <v>59303400</v>
      </c>
      <c r="AD82" s="126">
        <f t="shared" si="42"/>
        <v>94885440</v>
      </c>
      <c r="AE82" s="144">
        <f t="shared" si="43"/>
        <v>151211040</v>
      </c>
      <c r="AG82" s="158">
        <f t="shared" si="44"/>
        <v>10103400</v>
      </c>
      <c r="AI82" s="162">
        <f t="shared" si="45"/>
        <v>13885440</v>
      </c>
    </row>
    <row r="83" spans="1:35" s="69" customFormat="1" x14ac:dyDescent="0.25">
      <c r="B83" s="91">
        <v>73</v>
      </c>
      <c r="C83" s="74" t="str">
        <f>'7410 Kab. Buton Utara'!B48</f>
        <v>Wakorumba Utara</v>
      </c>
      <c r="D83" s="74" t="str">
        <f>'7410 Kab. Buton Utara'!C48</f>
        <v>Matalagi</v>
      </c>
      <c r="E83" s="75">
        <f t="shared" si="28"/>
        <v>517529596.15384614</v>
      </c>
      <c r="F83" s="74" t="str">
        <f>'7410 Kab. Buton Utara (2)'!D48</f>
        <v>Tertinggal</v>
      </c>
      <c r="G83" s="74">
        <f>'7410 Kab. Buton Utara'!E48</f>
        <v>4</v>
      </c>
      <c r="H83" s="112">
        <f>'7410 Kab. Buton Utara'!F48</f>
        <v>497</v>
      </c>
      <c r="I83" s="92">
        <f t="shared" si="29"/>
        <v>1.039183707606741E-2</v>
      </c>
      <c r="J83" s="92">
        <f t="shared" si="30"/>
        <v>1.0391837076067412E-3</v>
      </c>
      <c r="K83" s="112">
        <f>'7410 Kab. Buton Utara'!G48</f>
        <v>94</v>
      </c>
      <c r="L83" s="92">
        <f t="shared" si="31"/>
        <v>1.2233211868818324E-2</v>
      </c>
      <c r="M83" s="92">
        <f t="shared" si="23"/>
        <v>6.1166059344091618E-3</v>
      </c>
      <c r="N83" s="93">
        <f>'7410 Kab. Buton Utara'!H48</f>
        <v>6.8011030000000003</v>
      </c>
      <c r="O83" s="92">
        <f t="shared" si="24"/>
        <v>3.9016942945076434E-3</v>
      </c>
      <c r="P83" s="92">
        <f t="shared" si="25"/>
        <v>5.852541441761465E-4</v>
      </c>
      <c r="Q83" s="93">
        <f>'7410 Kab. Buton Utara'!I48</f>
        <v>36.001550999999999</v>
      </c>
      <c r="R83" s="92">
        <f t="shared" si="26"/>
        <v>9.9466855618658735E-3</v>
      </c>
      <c r="S83" s="92">
        <f t="shared" si="27"/>
        <v>2.4866713904664684E-3</v>
      </c>
      <c r="T83" s="91">
        <f t="shared" si="32"/>
        <v>1.0227715176658518E-2</v>
      </c>
      <c r="U83" s="149">
        <f t="shared" si="33"/>
        <v>45873925.976256266</v>
      </c>
      <c r="V83" s="94">
        <f t="shared" si="34"/>
        <v>563403000</v>
      </c>
      <c r="W83" s="124">
        <f t="shared" si="35"/>
        <v>36000000</v>
      </c>
      <c r="X83" s="124">
        <f t="shared" si="36"/>
        <v>24000000</v>
      </c>
      <c r="Y83" s="125">
        <f t="shared" si="37"/>
        <v>110400000</v>
      </c>
      <c r="Z83" s="125">
        <f t="shared" si="38"/>
        <v>5112000</v>
      </c>
      <c r="AA83" s="125">
        <f t="shared" si="39"/>
        <v>5376000</v>
      </c>
      <c r="AB83" s="126">
        <f t="shared" si="40"/>
        <v>101412540</v>
      </c>
      <c r="AC83" s="126">
        <f t="shared" si="41"/>
        <v>56340300</v>
      </c>
      <c r="AD83" s="126">
        <f t="shared" si="42"/>
        <v>90144480</v>
      </c>
      <c r="AE83" s="81">
        <f t="shared" si="43"/>
        <v>134617680</v>
      </c>
      <c r="AG83" s="158">
        <f t="shared" si="44"/>
        <v>7140300</v>
      </c>
      <c r="AI83" s="162">
        <f t="shared" si="45"/>
        <v>9144480</v>
      </c>
    </row>
    <row r="84" spans="1:35" s="121" customFormat="1" x14ac:dyDescent="0.25">
      <c r="B84" s="106">
        <v>74</v>
      </c>
      <c r="C84" s="107" t="str">
        <f>'7410 Kab. Buton Utara'!B59</f>
        <v>Wakorumba Utara</v>
      </c>
      <c r="D84" s="107" t="str">
        <f>'7410 Kab. Buton Utara'!C59</f>
        <v>Wantulasi</v>
      </c>
      <c r="E84" s="139">
        <f t="shared" si="28"/>
        <v>517529596.15384614</v>
      </c>
      <c r="F84" s="107" t="str">
        <f>'7410 Kab. Buton Utara (2)'!D59</f>
        <v>Tertinggal</v>
      </c>
      <c r="G84" s="107">
        <f>'7410 Kab. Buton Utara'!E59</f>
        <v>4</v>
      </c>
      <c r="H84" s="113">
        <f>'7410 Kab. Buton Utara'!F59</f>
        <v>1185</v>
      </c>
      <c r="I84" s="108">
        <f t="shared" si="29"/>
        <v>2.4777317776941414E-2</v>
      </c>
      <c r="J84" s="108">
        <f t="shared" si="30"/>
        <v>2.4777317776941417E-3</v>
      </c>
      <c r="K84" s="113">
        <f>'7410 Kab. Buton Utara'!G59</f>
        <v>92</v>
      </c>
      <c r="L84" s="108">
        <f t="shared" si="31"/>
        <v>1.1972930765226444E-2</v>
      </c>
      <c r="M84" s="108">
        <f t="shared" si="23"/>
        <v>5.9864653826132222E-3</v>
      </c>
      <c r="N84" s="109">
        <f>'7410 Kab. Buton Utara'!H59</f>
        <v>2.7884519999999999</v>
      </c>
      <c r="O84" s="108">
        <f t="shared" si="24"/>
        <v>1.5996945288004646E-3</v>
      </c>
      <c r="P84" s="108">
        <f t="shared" si="25"/>
        <v>2.3995417932006968E-4</v>
      </c>
      <c r="Q84" s="109">
        <f>'7410 Kab. Buton Utara'!I59</f>
        <v>56.314490999999997</v>
      </c>
      <c r="R84" s="108">
        <f t="shared" si="26"/>
        <v>1.555884452182423E-2</v>
      </c>
      <c r="S84" s="108">
        <f t="shared" si="27"/>
        <v>3.8897111304560575E-3</v>
      </c>
      <c r="T84" s="106">
        <f t="shared" si="32"/>
        <v>1.2593862470083492E-2</v>
      </c>
      <c r="U84" s="150">
        <f t="shared" si="33"/>
        <v>56486703.504048035</v>
      </c>
      <c r="V84" s="140">
        <f t="shared" si="34"/>
        <v>574016000</v>
      </c>
      <c r="W84" s="141">
        <f t="shared" si="35"/>
        <v>36000000</v>
      </c>
      <c r="X84" s="141">
        <f t="shared" si="36"/>
        <v>24000000</v>
      </c>
      <c r="Y84" s="125">
        <f t="shared" si="37"/>
        <v>110400000</v>
      </c>
      <c r="Z84" s="142">
        <f t="shared" si="38"/>
        <v>5112000</v>
      </c>
      <c r="AA84" s="142">
        <f t="shared" si="39"/>
        <v>5376000</v>
      </c>
      <c r="AB84" s="143">
        <f t="shared" si="40"/>
        <v>103322880</v>
      </c>
      <c r="AC84" s="126">
        <f t="shared" si="41"/>
        <v>57401600</v>
      </c>
      <c r="AD84" s="126">
        <f t="shared" si="42"/>
        <v>91842560</v>
      </c>
      <c r="AE84" s="144">
        <f t="shared" si="43"/>
        <v>140560960</v>
      </c>
      <c r="AG84" s="158">
        <f t="shared" si="44"/>
        <v>8201600</v>
      </c>
      <c r="AI84" s="162">
        <f t="shared" si="45"/>
        <v>10842560</v>
      </c>
    </row>
    <row r="85" spans="1:35" s="69" customFormat="1" x14ac:dyDescent="0.25">
      <c r="B85" s="91">
        <v>75</v>
      </c>
      <c r="C85" s="74" t="str">
        <f>'7410 Kab. Buton Utara'!B61</f>
        <v>Wakorumba Utara</v>
      </c>
      <c r="D85" s="74" t="str">
        <f>'7410 Kab. Buton Utara'!C61</f>
        <v>Oengkapala</v>
      </c>
      <c r="E85" s="75">
        <f t="shared" si="28"/>
        <v>517529596.15384614</v>
      </c>
      <c r="F85" s="74" t="str">
        <f>'7410 Kab. Buton Utara (2)'!D61</f>
        <v>Tertinggal</v>
      </c>
      <c r="G85" s="74">
        <f>'7410 Kab. Buton Utara'!E61</f>
        <v>2</v>
      </c>
      <c r="H85" s="112">
        <f>'7410 Kab. Buton Utara'!F61</f>
        <v>448</v>
      </c>
      <c r="I85" s="92">
        <f t="shared" si="29"/>
        <v>9.3672897587086523E-3</v>
      </c>
      <c r="J85" s="92">
        <f t="shared" si="30"/>
        <v>9.367289758708653E-4</v>
      </c>
      <c r="K85" s="112">
        <f>'7410 Kab. Buton Utara'!G61</f>
        <v>26</v>
      </c>
      <c r="L85" s="92">
        <f t="shared" si="31"/>
        <v>3.3836543466944299E-3</v>
      </c>
      <c r="M85" s="92">
        <f t="shared" si="23"/>
        <v>1.691827173347215E-3</v>
      </c>
      <c r="N85" s="93">
        <f>'7410 Kab. Buton Utara'!H61</f>
        <v>10.408353999999999</v>
      </c>
      <c r="O85" s="92">
        <f t="shared" si="24"/>
        <v>5.9711219513975608E-3</v>
      </c>
      <c r="P85" s="92">
        <f t="shared" si="25"/>
        <v>8.9566829270963406E-4</v>
      </c>
      <c r="Q85" s="93">
        <f>'7410 Kab. Buton Utara'!I61</f>
        <v>36.957500000000003</v>
      </c>
      <c r="R85" s="92">
        <f t="shared" si="26"/>
        <v>1.021079985283573E-2</v>
      </c>
      <c r="S85" s="92">
        <f t="shared" si="27"/>
        <v>2.5526999632089326E-3</v>
      </c>
      <c r="T85" s="91">
        <f t="shared" si="32"/>
        <v>6.0769244051366474E-3</v>
      </c>
      <c r="U85" s="149">
        <f t="shared" si="33"/>
        <v>27256564.68814778</v>
      </c>
      <c r="V85" s="94">
        <f t="shared" si="34"/>
        <v>544786000</v>
      </c>
      <c r="W85" s="124">
        <f t="shared" si="35"/>
        <v>36000000</v>
      </c>
      <c r="X85" s="124">
        <f t="shared" si="36"/>
        <v>24000000</v>
      </c>
      <c r="Y85" s="125">
        <f t="shared" si="37"/>
        <v>110400000</v>
      </c>
      <c r="Z85" s="125">
        <f t="shared" si="38"/>
        <v>5112000</v>
      </c>
      <c r="AA85" s="125">
        <f t="shared" si="39"/>
        <v>5376000</v>
      </c>
      <c r="AB85" s="126">
        <f t="shared" si="40"/>
        <v>98061480</v>
      </c>
      <c r="AC85" s="126">
        <f t="shared" si="41"/>
        <v>54478600</v>
      </c>
      <c r="AD85" s="126">
        <f t="shared" si="42"/>
        <v>87165760</v>
      </c>
      <c r="AE85" s="81">
        <f t="shared" si="43"/>
        <v>124192160</v>
      </c>
      <c r="AG85" s="158">
        <f t="shared" si="44"/>
        <v>5278600</v>
      </c>
      <c r="AI85" s="162">
        <f t="shared" si="45"/>
        <v>6165760</v>
      </c>
    </row>
    <row r="86" spans="1:35" s="121" customFormat="1" x14ac:dyDescent="0.25">
      <c r="B86" s="106">
        <v>76</v>
      </c>
      <c r="C86" s="107" t="str">
        <f>'7410 Kab. Buton Utara'!B67</f>
        <v>Wakorumba Utara</v>
      </c>
      <c r="D86" s="107" t="str">
        <f>'7410 Kab. Buton Utara'!C67</f>
        <v>Sumampeno</v>
      </c>
      <c r="E86" s="139">
        <f t="shared" si="28"/>
        <v>517529596.15384614</v>
      </c>
      <c r="F86" s="107" t="str">
        <f>'7410 Kab. Buton Utara (2)'!D67</f>
        <v>Tertinggal</v>
      </c>
      <c r="G86" s="107">
        <f>'7410 Kab. Buton Utara'!E67</f>
        <v>3</v>
      </c>
      <c r="H86" s="113">
        <f>'7410 Kab. Buton Utara'!F67</f>
        <v>307</v>
      </c>
      <c r="I86" s="108">
        <f t="shared" si="29"/>
        <v>6.4191025801865094E-3</v>
      </c>
      <c r="J86" s="108">
        <f t="shared" si="30"/>
        <v>6.4191025801865103E-4</v>
      </c>
      <c r="K86" s="113">
        <f>'7410 Kab. Buton Utara'!G67</f>
        <v>48</v>
      </c>
      <c r="L86" s="108">
        <f t="shared" si="31"/>
        <v>6.2467464862051014E-3</v>
      </c>
      <c r="M86" s="108">
        <f t="shared" si="23"/>
        <v>3.1233732431025507E-3</v>
      </c>
      <c r="N86" s="109">
        <f>'7410 Kab. Buton Utara'!H67</f>
        <v>16.291105000000002</v>
      </c>
      <c r="O86" s="108">
        <f t="shared" si="24"/>
        <v>9.3459710034864852E-3</v>
      </c>
      <c r="P86" s="108">
        <f t="shared" si="25"/>
        <v>1.4018956505229727E-3</v>
      </c>
      <c r="Q86" s="109">
        <f>'7410 Kab. Buton Utara'!I67</f>
        <v>63.637138</v>
      </c>
      <c r="R86" s="108">
        <f t="shared" si="26"/>
        <v>1.7581981446940051E-2</v>
      </c>
      <c r="S86" s="108">
        <f t="shared" si="27"/>
        <v>4.3954953617350127E-3</v>
      </c>
      <c r="T86" s="106">
        <f t="shared" si="32"/>
        <v>9.5626745133791866E-3</v>
      </c>
      <c r="U86" s="150">
        <f t="shared" si="33"/>
        <v>42891048.018518336</v>
      </c>
      <c r="V86" s="140">
        <f t="shared" si="34"/>
        <v>560420000</v>
      </c>
      <c r="W86" s="141">
        <f t="shared" si="35"/>
        <v>36000000</v>
      </c>
      <c r="X86" s="141">
        <f t="shared" si="36"/>
        <v>24000000</v>
      </c>
      <c r="Y86" s="125">
        <f t="shared" si="37"/>
        <v>110400000</v>
      </c>
      <c r="Z86" s="142">
        <f t="shared" si="38"/>
        <v>5112000</v>
      </c>
      <c r="AA86" s="142">
        <f t="shared" si="39"/>
        <v>5376000</v>
      </c>
      <c r="AB86" s="143">
        <f t="shared" si="40"/>
        <v>100875600</v>
      </c>
      <c r="AC86" s="126">
        <f t="shared" si="41"/>
        <v>56042000</v>
      </c>
      <c r="AD86" s="126">
        <f t="shared" si="42"/>
        <v>89667200</v>
      </c>
      <c r="AE86" s="144">
        <f t="shared" si="43"/>
        <v>132947200</v>
      </c>
      <c r="AG86" s="158">
        <f t="shared" si="44"/>
        <v>6842000</v>
      </c>
      <c r="AI86" s="162">
        <f t="shared" si="45"/>
        <v>8667200</v>
      </c>
    </row>
    <row r="87" spans="1:35" s="69" customFormat="1" x14ac:dyDescent="0.25">
      <c r="B87" s="91">
        <v>77</v>
      </c>
      <c r="C87" s="74" t="str">
        <f>'7410 Kab. Buton Utara'!B73</f>
        <v>Wakorumba Utara</v>
      </c>
      <c r="D87" s="74" t="str">
        <f>'7410 Kab. Buton Utara'!C73</f>
        <v>Labaraga</v>
      </c>
      <c r="E87" s="75">
        <f t="shared" si="28"/>
        <v>517529596.15384614</v>
      </c>
      <c r="F87" s="74" t="str">
        <f>'7410 Kab. Buton Utara (2)'!D73</f>
        <v>Tertinggal</v>
      </c>
      <c r="G87" s="74">
        <f>'7410 Kab. Buton Utara'!E73</f>
        <v>3</v>
      </c>
      <c r="H87" s="112">
        <f>'7410 Kab. Buton Utara'!F73</f>
        <v>323</v>
      </c>
      <c r="I87" s="92">
        <f t="shared" si="29"/>
        <v>6.7536486429975329E-3</v>
      </c>
      <c r="J87" s="92">
        <f t="shared" si="30"/>
        <v>6.7536486429975332E-4</v>
      </c>
      <c r="K87" s="112">
        <f>'7410 Kab. Buton Utara'!G73</f>
        <v>57</v>
      </c>
      <c r="L87" s="92">
        <f t="shared" si="31"/>
        <v>7.4180114523685579E-3</v>
      </c>
      <c r="M87" s="92">
        <f t="shared" si="23"/>
        <v>3.709005726184279E-3</v>
      </c>
      <c r="N87" s="93">
        <f>'7410 Kab. Buton Utara'!H73</f>
        <v>4.5340689999999997</v>
      </c>
      <c r="O87" s="92">
        <f t="shared" si="24"/>
        <v>2.6011297209002676E-3</v>
      </c>
      <c r="P87" s="92">
        <f t="shared" si="25"/>
        <v>3.9016945813504016E-4</v>
      </c>
      <c r="Q87" s="93">
        <f>'7410 Kab. Buton Utara'!I73</f>
        <v>33.775844999999997</v>
      </c>
      <c r="R87" s="92">
        <f t="shared" si="26"/>
        <v>9.331756562413647E-3</v>
      </c>
      <c r="S87" s="92">
        <f t="shared" si="27"/>
        <v>2.3329391406034117E-3</v>
      </c>
      <c r="T87" s="91">
        <f t="shared" si="32"/>
        <v>7.1074791892224848E-3</v>
      </c>
      <c r="U87" s="149">
        <f t="shared" si="33"/>
        <v>31878867.232074879</v>
      </c>
      <c r="V87" s="94">
        <f t="shared" si="34"/>
        <v>549408000</v>
      </c>
      <c r="W87" s="124">
        <f t="shared" si="35"/>
        <v>36000000</v>
      </c>
      <c r="X87" s="124">
        <f t="shared" si="36"/>
        <v>24000000</v>
      </c>
      <c r="Y87" s="125">
        <f t="shared" si="37"/>
        <v>110400000</v>
      </c>
      <c r="Z87" s="125">
        <f t="shared" si="38"/>
        <v>5112000</v>
      </c>
      <c r="AA87" s="125">
        <f t="shared" si="39"/>
        <v>5376000</v>
      </c>
      <c r="AB87" s="126">
        <f t="shared" si="40"/>
        <v>98893440</v>
      </c>
      <c r="AC87" s="126">
        <f t="shared" si="41"/>
        <v>54940800</v>
      </c>
      <c r="AD87" s="126">
        <f t="shared" si="42"/>
        <v>87905280</v>
      </c>
      <c r="AE87" s="81">
        <f t="shared" si="43"/>
        <v>126780480</v>
      </c>
      <c r="AG87" s="158">
        <f t="shared" si="44"/>
        <v>5740800</v>
      </c>
      <c r="AI87" s="162">
        <f t="shared" si="45"/>
        <v>6905280</v>
      </c>
    </row>
    <row r="88" spans="1:35" s="121" customFormat="1" ht="30" x14ac:dyDescent="0.25">
      <c r="B88" s="106">
        <v>78</v>
      </c>
      <c r="C88" s="107" t="str">
        <f>'7410 Kab. Buton Utara'!B76</f>
        <v>Wakorumba Utara</v>
      </c>
      <c r="D88" s="107" t="str">
        <f>'7410 Kab. Buton Utara'!C76</f>
        <v>Laeya</v>
      </c>
      <c r="E88" s="139">
        <f t="shared" si="28"/>
        <v>517529596.15384614</v>
      </c>
      <c r="F88" s="107" t="str">
        <f>'7410 Kab. Buton Utara (2)'!D76</f>
        <v>Sangat Tertinggal</v>
      </c>
      <c r="G88" s="107">
        <f>'7410 Kab. Buton Utara'!E76</f>
        <v>4</v>
      </c>
      <c r="H88" s="113">
        <f>'7410 Kab. Buton Utara'!F76</f>
        <v>877</v>
      </c>
      <c r="I88" s="108">
        <f t="shared" si="29"/>
        <v>1.8337306067829216E-2</v>
      </c>
      <c r="J88" s="108">
        <f t="shared" si="30"/>
        <v>1.8337306067829216E-3</v>
      </c>
      <c r="K88" s="113">
        <f>'7410 Kab. Buton Utara'!G76</f>
        <v>86</v>
      </c>
      <c r="L88" s="108">
        <f t="shared" si="31"/>
        <v>1.1192087454450807E-2</v>
      </c>
      <c r="M88" s="108">
        <f t="shared" si="23"/>
        <v>5.5960437272254034E-3</v>
      </c>
      <c r="N88" s="109">
        <f>'7410 Kab. Buton Utara'!H76</f>
        <v>0.20363899999999999</v>
      </c>
      <c r="O88" s="108">
        <f t="shared" si="24"/>
        <v>1.1682474510961559E-4</v>
      </c>
      <c r="P88" s="108">
        <f t="shared" si="25"/>
        <v>1.7523711766442336E-5</v>
      </c>
      <c r="Q88" s="109">
        <f>'7410 Kab. Buton Utara'!I76</f>
        <v>35.977331</v>
      </c>
      <c r="R88" s="108">
        <f t="shared" si="26"/>
        <v>9.9399939411546328E-3</v>
      </c>
      <c r="S88" s="108">
        <f t="shared" si="27"/>
        <v>2.4849984852886582E-3</v>
      </c>
      <c r="T88" s="106">
        <f t="shared" si="32"/>
        <v>9.9322965310634243E-3</v>
      </c>
      <c r="U88" s="150">
        <f t="shared" si="33"/>
        <v>44548897.575879678</v>
      </c>
      <c r="V88" s="140">
        <f t="shared" si="34"/>
        <v>562078000</v>
      </c>
      <c r="W88" s="141">
        <f t="shared" si="35"/>
        <v>36000000</v>
      </c>
      <c r="X88" s="141">
        <f t="shared" si="36"/>
        <v>24000000</v>
      </c>
      <c r="Y88" s="125">
        <f t="shared" si="37"/>
        <v>110400000</v>
      </c>
      <c r="Z88" s="142">
        <f t="shared" si="38"/>
        <v>5112000</v>
      </c>
      <c r="AA88" s="142">
        <f t="shared" si="39"/>
        <v>5376000</v>
      </c>
      <c r="AB88" s="143">
        <f t="shared" si="40"/>
        <v>101174040</v>
      </c>
      <c r="AC88" s="126">
        <f t="shared" si="41"/>
        <v>56207800</v>
      </c>
      <c r="AD88" s="126">
        <f t="shared" si="42"/>
        <v>89932480</v>
      </c>
      <c r="AE88" s="144">
        <f t="shared" si="43"/>
        <v>133875680</v>
      </c>
      <c r="AG88" s="158">
        <f t="shared" si="44"/>
        <v>7007800</v>
      </c>
      <c r="AI88" s="162">
        <f t="shared" si="45"/>
        <v>8932480</v>
      </c>
    </row>
    <row r="89" spans="1:35" s="69" customFormat="1" x14ac:dyDescent="0.25">
      <c r="B89" s="127"/>
      <c r="C89" s="128"/>
      <c r="D89" s="128"/>
      <c r="E89" s="128"/>
      <c r="F89" s="128"/>
      <c r="G89" s="128"/>
      <c r="H89" s="129"/>
      <c r="I89" s="130"/>
      <c r="J89" s="130"/>
      <c r="K89" s="129"/>
      <c r="L89" s="130"/>
      <c r="M89" s="130"/>
      <c r="N89" s="131"/>
      <c r="O89" s="130"/>
      <c r="P89" s="130"/>
      <c r="Q89" s="131"/>
      <c r="R89" s="130"/>
      <c r="S89" s="130"/>
      <c r="T89" s="127"/>
      <c r="U89" s="127"/>
      <c r="V89" s="132"/>
      <c r="W89" s="147"/>
      <c r="X89" s="147"/>
      <c r="Y89" s="148"/>
      <c r="Z89" s="148"/>
      <c r="AA89" s="148"/>
      <c r="AB89" s="148"/>
      <c r="AC89" s="148"/>
      <c r="AD89" s="148"/>
      <c r="AE89" s="148"/>
      <c r="AI89" s="162"/>
    </row>
    <row r="90" spans="1:35" s="77" customFormat="1" x14ac:dyDescent="0.25">
      <c r="A90" s="68"/>
      <c r="B90" s="392" t="s">
        <v>26</v>
      </c>
      <c r="C90" s="392"/>
      <c r="D90" s="392"/>
      <c r="E90" s="94">
        <f>SUM(E11:E88)</f>
        <v>40367308500.000031</v>
      </c>
      <c r="F90" s="132"/>
      <c r="G90" s="132"/>
      <c r="H90" s="193">
        <f t="shared" ref="H90:AE90" si="46">SUM(H11:H88)</f>
        <v>47826</v>
      </c>
      <c r="I90" s="194">
        <f t="shared" si="46"/>
        <v>0.99999999999999989</v>
      </c>
      <c r="J90" s="194">
        <f t="shared" si="46"/>
        <v>0.10000000000000003</v>
      </c>
      <c r="K90" s="193">
        <f t="shared" si="46"/>
        <v>7684</v>
      </c>
      <c r="L90" s="194">
        <f t="shared" si="46"/>
        <v>1.0000000000000002</v>
      </c>
      <c r="M90" s="194">
        <f t="shared" si="46"/>
        <v>0.50000000000000011</v>
      </c>
      <c r="N90" s="195">
        <f t="shared" si="46"/>
        <v>1743.1152947000003</v>
      </c>
      <c r="O90" s="194">
        <f t="shared" si="46"/>
        <v>1</v>
      </c>
      <c r="P90" s="194">
        <f t="shared" si="46"/>
        <v>0.15000000000000008</v>
      </c>
      <c r="Q90" s="195">
        <f t="shared" si="46"/>
        <v>3619.4520050000015</v>
      </c>
      <c r="R90" s="194">
        <f t="shared" si="46"/>
        <v>0.99999999999999956</v>
      </c>
      <c r="S90" s="194">
        <f t="shared" si="46"/>
        <v>0.24999999999999989</v>
      </c>
      <c r="T90" s="196">
        <f t="shared" si="46"/>
        <v>0.99999999999999989</v>
      </c>
      <c r="U90" s="94">
        <f t="shared" si="46"/>
        <v>4485256499.999999</v>
      </c>
      <c r="V90" s="94">
        <f t="shared" si="46"/>
        <v>44852565000</v>
      </c>
      <c r="W90" s="94">
        <f t="shared" si="46"/>
        <v>2808000000</v>
      </c>
      <c r="X90" s="94">
        <f t="shared" si="46"/>
        <v>1872000000</v>
      </c>
      <c r="Y90" s="94">
        <f t="shared" si="46"/>
        <v>8611200000</v>
      </c>
      <c r="Z90" s="94">
        <f t="shared" si="46"/>
        <v>398736000</v>
      </c>
      <c r="AA90" s="94">
        <f t="shared" si="46"/>
        <v>419328000</v>
      </c>
      <c r="AB90" s="94">
        <f t="shared" si="46"/>
        <v>8073461700</v>
      </c>
      <c r="AC90" s="94">
        <f t="shared" si="46"/>
        <v>4485256500</v>
      </c>
      <c r="AD90" s="94">
        <f t="shared" si="46"/>
        <v>7176410400</v>
      </c>
      <c r="AE90" s="94">
        <f t="shared" si="46"/>
        <v>11008172400</v>
      </c>
      <c r="AG90" s="197">
        <f>AVERAGE(AG11:AG88)</f>
        <v>8303288.461538462</v>
      </c>
      <c r="AH90" s="197" t="e">
        <f t="shared" ref="AH90:AI90" si="47">AVERAGE(AH11:AH88)</f>
        <v>#DIV/0!</v>
      </c>
      <c r="AI90" s="197">
        <f t="shared" si="47"/>
        <v>11005261.538461538</v>
      </c>
    </row>
    <row r="92" spans="1:35" hidden="1" x14ac:dyDescent="0.25">
      <c r="C92" s="368" t="s">
        <v>27</v>
      </c>
      <c r="D92" s="369"/>
      <c r="E92" s="369"/>
      <c r="F92" s="370"/>
      <c r="H92" s="368" t="s">
        <v>10</v>
      </c>
      <c r="I92" s="370"/>
      <c r="V92" s="118">
        <f>W90+X90+Y90+Z90+AA90+AB90+AC90+AD90+AE90</f>
        <v>44852565000</v>
      </c>
    </row>
    <row r="93" spans="1:35" hidden="1" x14ac:dyDescent="0.25">
      <c r="C93" s="360" t="s">
        <v>668</v>
      </c>
      <c r="D93" s="360"/>
      <c r="E93" s="360"/>
      <c r="F93" s="78">
        <v>44852565000</v>
      </c>
      <c r="H93" s="79" t="s">
        <v>28</v>
      </c>
      <c r="I93" s="80">
        <v>0.1</v>
      </c>
    </row>
    <row r="94" spans="1:35" hidden="1" x14ac:dyDescent="0.25">
      <c r="C94" s="360" t="s">
        <v>669</v>
      </c>
      <c r="D94" s="360"/>
      <c r="E94" s="360"/>
      <c r="F94" s="81">
        <f>V90</f>
        <v>44852565000</v>
      </c>
      <c r="H94" s="79" t="s">
        <v>57</v>
      </c>
      <c r="I94" s="80">
        <v>0.5</v>
      </c>
    </row>
    <row r="95" spans="1:35" hidden="1" x14ac:dyDescent="0.25">
      <c r="C95" s="360" t="s">
        <v>675</v>
      </c>
      <c r="D95" s="360"/>
      <c r="E95" s="360"/>
      <c r="F95" s="78">
        <f>F93*90%</f>
        <v>40367308500</v>
      </c>
      <c r="H95" s="79" t="s">
        <v>29</v>
      </c>
      <c r="I95" s="82">
        <v>0.15</v>
      </c>
    </row>
    <row r="96" spans="1:35" hidden="1" x14ac:dyDescent="0.25">
      <c r="C96" s="156" t="s">
        <v>670</v>
      </c>
      <c r="D96" s="156"/>
      <c r="E96" s="156"/>
      <c r="F96" s="81">
        <f>E90</f>
        <v>40367308500.000031</v>
      </c>
      <c r="H96" s="79" t="s">
        <v>7</v>
      </c>
      <c r="I96" s="80">
        <v>0.25</v>
      </c>
    </row>
    <row r="97" spans="2:17" hidden="1" x14ac:dyDescent="0.25">
      <c r="C97" s="360" t="s">
        <v>671</v>
      </c>
      <c r="D97" s="360"/>
      <c r="E97" s="360"/>
      <c r="F97" s="81">
        <v>422578</v>
      </c>
    </row>
    <row r="98" spans="2:17" hidden="1" x14ac:dyDescent="0.25">
      <c r="C98" s="360" t="s">
        <v>672</v>
      </c>
      <c r="D98" s="360"/>
      <c r="E98" s="360"/>
      <c r="F98" s="81" t="e">
        <f>#REF!</f>
        <v>#REF!</v>
      </c>
    </row>
    <row r="99" spans="2:17" hidden="1" x14ac:dyDescent="0.25">
      <c r="C99" s="360" t="s">
        <v>673</v>
      </c>
      <c r="D99" s="360"/>
      <c r="E99" s="360"/>
      <c r="F99" s="83">
        <f>F93*10%</f>
        <v>4485256500</v>
      </c>
    </row>
    <row r="100" spans="2:17" hidden="1" x14ac:dyDescent="0.25">
      <c r="B100" s="84"/>
      <c r="C100" s="360" t="s">
        <v>674</v>
      </c>
      <c r="D100" s="360"/>
      <c r="E100" s="360"/>
      <c r="F100" s="85">
        <f>U90</f>
        <v>4485256499.999999</v>
      </c>
      <c r="H100" s="372"/>
      <c r="I100" s="372"/>
      <c r="Q100" s="68" t="s">
        <v>31</v>
      </c>
    </row>
    <row r="101" spans="2:17" hidden="1" x14ac:dyDescent="0.25">
      <c r="B101" s="84"/>
      <c r="C101" s="360" t="s">
        <v>30</v>
      </c>
      <c r="D101" s="360"/>
      <c r="E101" s="360"/>
      <c r="F101" s="85">
        <v>78</v>
      </c>
    </row>
    <row r="102" spans="2:17" hidden="1" x14ac:dyDescent="0.25">
      <c r="B102" s="84"/>
      <c r="C102" s="84"/>
      <c r="D102" s="86"/>
      <c r="E102" s="86"/>
      <c r="K102" s="68" t="s">
        <v>680</v>
      </c>
      <c r="Q102" s="68" t="s">
        <v>681</v>
      </c>
    </row>
    <row r="103" spans="2:17" hidden="1" x14ac:dyDescent="0.25">
      <c r="B103" s="84"/>
      <c r="C103" s="84"/>
      <c r="D103" s="87"/>
      <c r="E103" s="88"/>
      <c r="K103" s="68" t="s">
        <v>45</v>
      </c>
      <c r="Q103" s="68" t="s">
        <v>46</v>
      </c>
    </row>
    <row r="104" spans="2:17" hidden="1" x14ac:dyDescent="0.25">
      <c r="B104" s="84"/>
      <c r="C104" s="84"/>
      <c r="D104" s="87"/>
      <c r="E104" s="88"/>
    </row>
    <row r="105" spans="2:17" hidden="1" x14ac:dyDescent="0.25">
      <c r="C105" s="84"/>
      <c r="D105" s="89"/>
      <c r="E105" s="88"/>
    </row>
    <row r="106" spans="2:17" hidden="1" x14ac:dyDescent="0.25">
      <c r="C106" s="84"/>
      <c r="D106" s="87"/>
      <c r="E106" s="90"/>
    </row>
    <row r="107" spans="2:17" hidden="1" x14ac:dyDescent="0.25">
      <c r="K107" s="68" t="s">
        <v>676</v>
      </c>
      <c r="Q107" s="68" t="s">
        <v>678</v>
      </c>
    </row>
    <row r="108" spans="2:17" x14ac:dyDescent="0.25">
      <c r="K108" s="68" t="s">
        <v>32</v>
      </c>
      <c r="Q108" s="68" t="s">
        <v>32</v>
      </c>
    </row>
    <row r="109" spans="2:17" x14ac:dyDescent="0.25">
      <c r="P109" s="69"/>
    </row>
  </sheetData>
  <autoFilter ref="A10:S10">
    <sortState ref="A11:T88">
      <sortCondition ref="C10"/>
    </sortState>
  </autoFilter>
  <mergeCells count="34">
    <mergeCell ref="C101:E101"/>
    <mergeCell ref="B90:D90"/>
    <mergeCell ref="C92:F92"/>
    <mergeCell ref="H92:I92"/>
    <mergeCell ref="C93:E93"/>
    <mergeCell ref="C94:E94"/>
    <mergeCell ref="C95:E95"/>
    <mergeCell ref="C97:E97"/>
    <mergeCell ref="C98:E98"/>
    <mergeCell ref="C99:E99"/>
    <mergeCell ref="C100:E100"/>
    <mergeCell ref="H100:I100"/>
    <mergeCell ref="AB7:AD8"/>
    <mergeCell ref="AE7:AE9"/>
    <mergeCell ref="H8:J8"/>
    <mergeCell ref="K8:M8"/>
    <mergeCell ref="N8:P8"/>
    <mergeCell ref="Q8:S8"/>
    <mergeCell ref="H7:S7"/>
    <mergeCell ref="T7:T9"/>
    <mergeCell ref="U7:U9"/>
    <mergeCell ref="V7:V9"/>
    <mergeCell ref="W7:Y8"/>
    <mergeCell ref="Z7:AA8"/>
    <mergeCell ref="B1:V1"/>
    <mergeCell ref="B3:V3"/>
    <mergeCell ref="B4:V4"/>
    <mergeCell ref="B5:V5"/>
    <mergeCell ref="B7:B9"/>
    <mergeCell ref="C7:C9"/>
    <mergeCell ref="D7:D9"/>
    <mergeCell ref="E7:E9"/>
    <mergeCell ref="F7:F9"/>
    <mergeCell ref="G7:G9"/>
  </mergeCells>
  <pageMargins left="0.15748031496062992" right="0.15748031496062992" top="0.31496062992125984" bottom="0.31496062992125984" header="0.19685039370078741" footer="0.19685039370078741"/>
  <pageSetup paperSize="5" scale="57" fitToHeight="0" orientation="landscape" horizontalDpi="4294967293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AI109"/>
  <sheetViews>
    <sheetView view="pageBreakPreview" zoomScale="80" zoomScaleSheetLayoutView="80" workbookViewId="0">
      <pane xSplit="2" ySplit="10" topLeftCell="U71" activePane="bottomRight" state="frozen"/>
      <selection pane="topRight" activeCell="C1" sqref="C1"/>
      <selection pane="bottomLeft" activeCell="A11" sqref="A11"/>
      <selection pane="bottomRight" activeCell="AI5" sqref="AI5"/>
    </sheetView>
  </sheetViews>
  <sheetFormatPr defaultColWidth="8.7109375" defaultRowHeight="15" x14ac:dyDescent="0.25"/>
  <cols>
    <col min="1" max="1" width="4.28515625" style="68" customWidth="1"/>
    <col min="2" max="2" width="7.28515625" style="68" customWidth="1"/>
    <col min="3" max="3" width="23.7109375" style="68" customWidth="1"/>
    <col min="4" max="4" width="22.7109375" style="68" customWidth="1"/>
    <col min="5" max="5" width="19.7109375" style="68" customWidth="1"/>
    <col min="6" max="6" width="19.7109375" style="68" hidden="1" customWidth="1"/>
    <col min="7" max="7" width="7.28515625" style="68" hidden="1" customWidth="1"/>
    <col min="8" max="8" width="12.28515625" style="68" hidden="1" customWidth="1"/>
    <col min="9" max="9" width="14.28515625" style="68" hidden="1" customWidth="1"/>
    <col min="10" max="13" width="12.28515625" style="68" hidden="1" customWidth="1"/>
    <col min="14" max="14" width="10.7109375" style="68" hidden="1" customWidth="1"/>
    <col min="15" max="15" width="12.28515625" style="68" hidden="1" customWidth="1"/>
    <col min="16" max="16" width="11.7109375" style="68" hidden="1" customWidth="1"/>
    <col min="17" max="17" width="11.5703125" style="68" hidden="1" customWidth="1"/>
    <col min="18" max="18" width="14.28515625" style="68" hidden="1" customWidth="1"/>
    <col min="19" max="19" width="13.5703125" style="68" hidden="1" customWidth="1"/>
    <col min="20" max="20" width="18.42578125" style="68" hidden="1" customWidth="1"/>
    <col min="21" max="21" width="16.85546875" style="68" customWidth="1"/>
    <col min="22" max="22" width="23.140625" style="68" customWidth="1"/>
    <col min="23" max="24" width="18.7109375" style="68" customWidth="1"/>
    <col min="25" max="25" width="17.5703125" style="68" customWidth="1"/>
    <col min="26" max="26" width="16.7109375" style="68" customWidth="1"/>
    <col min="27" max="27" width="17.5703125" style="68" customWidth="1"/>
    <col min="28" max="28" width="19.28515625" style="68" customWidth="1"/>
    <col min="29" max="29" width="19.140625" style="68" customWidth="1"/>
    <col min="30" max="30" width="18.7109375" style="68" customWidth="1"/>
    <col min="31" max="31" width="20.7109375" style="68" customWidth="1"/>
    <col min="32" max="32" width="2.28515625" style="68" customWidth="1"/>
    <col min="33" max="33" width="14.42578125" style="68" bestFit="1" customWidth="1"/>
    <col min="34" max="34" width="1.5703125" style="68" customWidth="1"/>
    <col min="35" max="35" width="15.42578125" style="160" bestFit="1" customWidth="1"/>
    <col min="36" max="16384" width="8.7109375" style="68"/>
  </cols>
  <sheetData>
    <row r="1" spans="2:35" s="66" customFormat="1" x14ac:dyDescent="0.25"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AI1" s="159"/>
    </row>
    <row r="2" spans="2:35" x14ac:dyDescent="0.25"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AI2" s="160">
        <v>21600000</v>
      </c>
    </row>
    <row r="3" spans="2:35" x14ac:dyDescent="0.25">
      <c r="B3" s="391" t="s">
        <v>47</v>
      </c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Y3" s="151"/>
      <c r="AI3" s="160">
        <v>21600000</v>
      </c>
    </row>
    <row r="4" spans="2:35" x14ac:dyDescent="0.25">
      <c r="B4" s="391" t="s">
        <v>679</v>
      </c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AI4" s="160">
        <f>2400000*12</f>
        <v>28800000</v>
      </c>
    </row>
    <row r="5" spans="2:35" x14ac:dyDescent="0.25">
      <c r="B5" s="391" t="s">
        <v>58</v>
      </c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AI5" s="160">
        <v>9000000</v>
      </c>
    </row>
    <row r="6" spans="2:35" x14ac:dyDescent="0.25"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V6" s="69"/>
      <c r="AI6" s="160">
        <f>AI2+AI3+AI4+AI5</f>
        <v>81000000</v>
      </c>
    </row>
    <row r="7" spans="2:35" s="122" customFormat="1" ht="15" customHeight="1" x14ac:dyDescent="0.25">
      <c r="B7" s="358" t="s">
        <v>0</v>
      </c>
      <c r="C7" s="358" t="s">
        <v>37</v>
      </c>
      <c r="D7" s="358" t="s">
        <v>1</v>
      </c>
      <c r="E7" s="358" t="s">
        <v>2</v>
      </c>
      <c r="F7" s="358" t="s">
        <v>48</v>
      </c>
      <c r="G7" s="358" t="s">
        <v>49</v>
      </c>
      <c r="H7" s="359" t="s">
        <v>33</v>
      </c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8" t="s">
        <v>8</v>
      </c>
      <c r="U7" s="358" t="s">
        <v>33</v>
      </c>
      <c r="V7" s="358" t="s">
        <v>3</v>
      </c>
      <c r="W7" s="359" t="s">
        <v>682</v>
      </c>
      <c r="X7" s="359"/>
      <c r="Y7" s="359"/>
      <c r="Z7" s="359" t="s">
        <v>686</v>
      </c>
      <c r="AA7" s="359"/>
      <c r="AB7" s="359" t="s">
        <v>694</v>
      </c>
      <c r="AC7" s="359"/>
      <c r="AD7" s="359"/>
      <c r="AE7" s="358" t="s">
        <v>692</v>
      </c>
      <c r="AI7" s="161"/>
    </row>
    <row r="8" spans="2:35" s="122" customFormat="1" ht="15" customHeight="1" x14ac:dyDescent="0.25">
      <c r="B8" s="358"/>
      <c r="C8" s="358"/>
      <c r="D8" s="358"/>
      <c r="E8" s="358"/>
      <c r="F8" s="358"/>
      <c r="G8" s="358"/>
      <c r="H8" s="358" t="s">
        <v>4</v>
      </c>
      <c r="I8" s="358"/>
      <c r="J8" s="358"/>
      <c r="K8" s="358" t="s">
        <v>5</v>
      </c>
      <c r="L8" s="358"/>
      <c r="M8" s="358"/>
      <c r="N8" s="358" t="s">
        <v>6</v>
      </c>
      <c r="O8" s="358"/>
      <c r="P8" s="358"/>
      <c r="Q8" s="358" t="s">
        <v>7</v>
      </c>
      <c r="R8" s="358"/>
      <c r="S8" s="358"/>
      <c r="T8" s="358"/>
      <c r="U8" s="358"/>
      <c r="V8" s="358"/>
      <c r="W8" s="359"/>
      <c r="X8" s="359"/>
      <c r="Y8" s="359"/>
      <c r="Z8" s="359"/>
      <c r="AA8" s="359"/>
      <c r="AB8" s="359"/>
      <c r="AC8" s="359"/>
      <c r="AD8" s="359"/>
      <c r="AE8" s="358"/>
      <c r="AI8" s="161"/>
    </row>
    <row r="9" spans="2:35" s="122" customFormat="1" ht="48" customHeight="1" x14ac:dyDescent="0.25">
      <c r="B9" s="358"/>
      <c r="C9" s="358"/>
      <c r="D9" s="358"/>
      <c r="E9" s="358"/>
      <c r="F9" s="358"/>
      <c r="G9" s="358"/>
      <c r="H9" s="152" t="s">
        <v>4</v>
      </c>
      <c r="I9" s="152" t="s">
        <v>9</v>
      </c>
      <c r="J9" s="152" t="s">
        <v>10</v>
      </c>
      <c r="K9" s="152" t="s">
        <v>5</v>
      </c>
      <c r="L9" s="152" t="s">
        <v>11</v>
      </c>
      <c r="M9" s="152" t="s">
        <v>10</v>
      </c>
      <c r="N9" s="152" t="s">
        <v>6</v>
      </c>
      <c r="O9" s="152" t="s">
        <v>12</v>
      </c>
      <c r="P9" s="152" t="s">
        <v>10</v>
      </c>
      <c r="Q9" s="152" t="s">
        <v>13</v>
      </c>
      <c r="R9" s="152" t="s">
        <v>14</v>
      </c>
      <c r="S9" s="152" t="s">
        <v>10</v>
      </c>
      <c r="T9" s="358"/>
      <c r="U9" s="358"/>
      <c r="V9" s="358"/>
      <c r="W9" s="152" t="s">
        <v>683</v>
      </c>
      <c r="X9" s="152" t="s">
        <v>684</v>
      </c>
      <c r="Y9" s="152" t="s">
        <v>685</v>
      </c>
      <c r="Z9" s="152" t="s">
        <v>687</v>
      </c>
      <c r="AA9" s="152" t="s">
        <v>688</v>
      </c>
      <c r="AB9" s="152" t="s">
        <v>695</v>
      </c>
      <c r="AC9" s="152" t="s">
        <v>696</v>
      </c>
      <c r="AD9" s="152" t="s">
        <v>697</v>
      </c>
      <c r="AE9" s="358"/>
      <c r="AI9" s="161"/>
    </row>
    <row r="10" spans="2:35" s="69" customFormat="1" x14ac:dyDescent="0.25">
      <c r="B10" s="120" t="s">
        <v>15</v>
      </c>
      <c r="C10" s="120" t="s">
        <v>16</v>
      </c>
      <c r="D10" s="120" t="s">
        <v>17</v>
      </c>
      <c r="E10" s="120" t="s">
        <v>18</v>
      </c>
      <c r="F10" s="120" t="s">
        <v>19</v>
      </c>
      <c r="G10" s="120" t="s">
        <v>34</v>
      </c>
      <c r="H10" s="120" t="s">
        <v>21</v>
      </c>
      <c r="I10" s="120" t="s">
        <v>35</v>
      </c>
      <c r="J10" s="120" t="s">
        <v>22</v>
      </c>
      <c r="K10" s="120" t="s">
        <v>23</v>
      </c>
      <c r="L10" s="120" t="s">
        <v>36</v>
      </c>
      <c r="M10" s="120" t="s">
        <v>24</v>
      </c>
      <c r="N10" s="120" t="s">
        <v>25</v>
      </c>
      <c r="O10" s="120" t="s">
        <v>38</v>
      </c>
      <c r="P10" s="120" t="s">
        <v>39</v>
      </c>
      <c r="Q10" s="120" t="s">
        <v>51</v>
      </c>
      <c r="R10" s="120" t="s">
        <v>40</v>
      </c>
      <c r="S10" s="120" t="s">
        <v>52</v>
      </c>
      <c r="T10" s="120" t="s">
        <v>53</v>
      </c>
      <c r="U10" s="120" t="s">
        <v>19</v>
      </c>
      <c r="V10" s="120" t="s">
        <v>693</v>
      </c>
      <c r="W10" s="123" t="s">
        <v>20</v>
      </c>
      <c r="X10" s="123" t="s">
        <v>21</v>
      </c>
      <c r="Y10" s="123" t="s">
        <v>35</v>
      </c>
      <c r="Z10" s="123" t="s">
        <v>22</v>
      </c>
      <c r="AA10" s="123" t="s">
        <v>23</v>
      </c>
      <c r="AB10" s="123" t="s">
        <v>36</v>
      </c>
      <c r="AC10" s="123" t="s">
        <v>24</v>
      </c>
      <c r="AD10" s="123" t="s">
        <v>25</v>
      </c>
      <c r="AE10" s="123" t="s">
        <v>38</v>
      </c>
      <c r="AI10" s="162"/>
    </row>
    <row r="11" spans="2:35" s="69" customFormat="1" ht="30" x14ac:dyDescent="0.25">
      <c r="B11" s="91">
        <v>1</v>
      </c>
      <c r="C11" s="74" t="str">
        <f>'7410 Kab. Buton Utara'!B10</f>
        <v>Bonegunu</v>
      </c>
      <c r="D11" s="74" t="str">
        <f>'7410 Kab. Buton Utara'!C10</f>
        <v>Eensumala</v>
      </c>
      <c r="E11" s="75">
        <f>($F$93*90%)/78</f>
        <v>517529596.15384614</v>
      </c>
      <c r="F11" s="74" t="str">
        <f>'7410 Kab. Buton Utara (2)'!D10</f>
        <v>Sangat Tertinggal</v>
      </c>
      <c r="G11" s="74">
        <f>'7410 Kab. Buton Utara'!E10</f>
        <v>3</v>
      </c>
      <c r="H11" s="112">
        <f>'7410 Kab. Buton Utara'!F10</f>
        <v>368</v>
      </c>
      <c r="I11" s="92">
        <f>H11/$H$90</f>
        <v>7.6945594446535355E-3</v>
      </c>
      <c r="J11" s="92">
        <f>I11*$I$93</f>
        <v>7.6945594446535363E-4</v>
      </c>
      <c r="K11" s="112">
        <f>'7410 Kab. Buton Utara'!G10</f>
        <v>48</v>
      </c>
      <c r="L11" s="92">
        <f>K11/$K$90</f>
        <v>6.2467464862051014E-3</v>
      </c>
      <c r="M11" s="92">
        <f t="shared" ref="M11:M74" si="0">L11*$I$94</f>
        <v>3.1233732431025507E-3</v>
      </c>
      <c r="N11" s="93">
        <f>'7410 Kab. Buton Utara'!H10</f>
        <v>60.578714699999999</v>
      </c>
      <c r="O11" s="92">
        <f t="shared" ref="O11:O74" si="1">N11/$N$90</f>
        <v>3.4753131295555482E-2</v>
      </c>
      <c r="P11" s="92">
        <f t="shared" ref="P11:P74" si="2">O11*$I$95</f>
        <v>5.2129696943333222E-3</v>
      </c>
      <c r="Q11" s="93">
        <f>'7410 Kab. Buton Utara'!I10</f>
        <v>39.358392000000002</v>
      </c>
      <c r="R11" s="92">
        <f t="shared" ref="R11:R74" si="3">Q11/$Q$90</f>
        <v>1.0874130101913035E-2</v>
      </c>
      <c r="S11" s="92">
        <f t="shared" ref="S11:S74" si="4">R11*$I$96</f>
        <v>2.7185325254782586E-3</v>
      </c>
      <c r="T11" s="91">
        <f>J11+M11+P11+S11</f>
        <v>1.1824331407379486E-2</v>
      </c>
      <c r="U11" s="149">
        <f>T11*$F$99</f>
        <v>53035159.303102992</v>
      </c>
      <c r="V11" s="94">
        <f>ROUNDDOWN(E11+U11,-3)</f>
        <v>570564000</v>
      </c>
      <c r="W11" s="124">
        <f>3000000*12</f>
        <v>36000000</v>
      </c>
      <c r="X11" s="124">
        <f>2000000*12</f>
        <v>24000000</v>
      </c>
      <c r="Y11" s="125">
        <f>((1200000*6)+(1000000*2))*12</f>
        <v>110400000</v>
      </c>
      <c r="Z11" s="125">
        <f>(W11+X11+Y11)*3%</f>
        <v>5112000</v>
      </c>
      <c r="AA11" s="125">
        <f>(60000+40000+(30000*8)+(10800*10))*12</f>
        <v>5376000</v>
      </c>
      <c r="AB11" s="126">
        <f>V11*18%</f>
        <v>102701520</v>
      </c>
      <c r="AC11" s="126">
        <f>V11*10%</f>
        <v>57056400</v>
      </c>
      <c r="AD11" s="126">
        <f>V11*16%</f>
        <v>91290240</v>
      </c>
      <c r="AE11" s="81">
        <f>V11-(W11+X11+Y11+Z11+AA11+AB11+AC11+AD11)</f>
        <v>138627840</v>
      </c>
      <c r="AG11" s="158">
        <f>AC11-49200000</f>
        <v>7856400</v>
      </c>
      <c r="AI11" s="162">
        <f>AD11-$AI$6</f>
        <v>10290240</v>
      </c>
    </row>
    <row r="12" spans="2:35" s="121" customFormat="1" x14ac:dyDescent="0.25">
      <c r="B12" s="106">
        <v>2</v>
      </c>
      <c r="C12" s="107" t="str">
        <f>'7410 Kab. Buton Utara'!B12</f>
        <v>Bonegunu</v>
      </c>
      <c r="D12" s="107" t="str">
        <f>'7410 Kab. Buton Utara'!C12</f>
        <v>Tatombuli</v>
      </c>
      <c r="E12" s="139">
        <f t="shared" ref="E12:E75" si="5">($F$93*90%)/78</f>
        <v>517529596.15384614</v>
      </c>
      <c r="F12" s="107" t="str">
        <f>'7410 Kab. Buton Utara (2)'!D12</f>
        <v>Tertinggal</v>
      </c>
      <c r="G12" s="107">
        <f>'7410 Kab. Buton Utara'!E12</f>
        <v>5</v>
      </c>
      <c r="H12" s="113">
        <f>'7410 Kab. Buton Utara'!F12</f>
        <v>240</v>
      </c>
      <c r="I12" s="108">
        <f t="shared" ref="I12:I75" si="6">H12/$H$90</f>
        <v>5.0181909421653497E-3</v>
      </c>
      <c r="J12" s="108">
        <f t="shared" ref="J12:J75" si="7">I12*$I$93</f>
        <v>5.0181909421653499E-4</v>
      </c>
      <c r="K12" s="113">
        <f>'7410 Kab. Buton Utara'!G12</f>
        <v>105</v>
      </c>
      <c r="L12" s="108">
        <f t="shared" ref="L12:L75" si="8">K12/$K$90</f>
        <v>1.3664757938573659E-2</v>
      </c>
      <c r="M12" s="108">
        <f t="shared" si="0"/>
        <v>6.8323789692868297E-3</v>
      </c>
      <c r="N12" s="109">
        <f>'7410 Kab. Buton Utara'!H12</f>
        <v>24.838809999999999</v>
      </c>
      <c r="O12" s="108">
        <f t="shared" si="1"/>
        <v>1.4249665570328723E-2</v>
      </c>
      <c r="P12" s="108">
        <f t="shared" si="2"/>
        <v>2.1374498355493086E-3</v>
      </c>
      <c r="Q12" s="109">
        <f>'7410 Kab. Buton Utara'!I12</f>
        <v>48.442036000000002</v>
      </c>
      <c r="R12" s="108">
        <f t="shared" si="3"/>
        <v>1.3383803938574393E-2</v>
      </c>
      <c r="S12" s="108">
        <f t="shared" si="4"/>
        <v>3.3459509846435983E-3</v>
      </c>
      <c r="T12" s="106">
        <f t="shared" ref="T12:T75" si="9">J12+M12+P12+S12</f>
        <v>1.2817598883696272E-2</v>
      </c>
      <c r="U12" s="150">
        <f t="shared" ref="U12:U75" si="10">T12*$F$99</f>
        <v>57490218.70749145</v>
      </c>
      <c r="V12" s="140">
        <f t="shared" ref="V12:V75" si="11">ROUNDDOWN(E12+U12,-3)</f>
        <v>575019000</v>
      </c>
      <c r="W12" s="141">
        <f t="shared" ref="W12:W75" si="12">3000000*12</f>
        <v>36000000</v>
      </c>
      <c r="X12" s="141">
        <f t="shared" ref="X12:X75" si="13">2000000*12</f>
        <v>24000000</v>
      </c>
      <c r="Y12" s="125">
        <f t="shared" ref="Y12:Y75" si="14">((1200000*6)+(1000000*2))*12</f>
        <v>110400000</v>
      </c>
      <c r="Z12" s="142">
        <f t="shared" ref="Z12:Z75" si="15">(W12+X12+Y12)*3%</f>
        <v>5112000</v>
      </c>
      <c r="AA12" s="142">
        <f t="shared" ref="AA12:AA75" si="16">(60000+40000+(30000*8)+(10800*10))*12</f>
        <v>5376000</v>
      </c>
      <c r="AB12" s="143">
        <f t="shared" ref="AB12:AB75" si="17">V12*18%</f>
        <v>103503420</v>
      </c>
      <c r="AC12" s="126">
        <f t="shared" ref="AC12:AC75" si="18">V12*10%</f>
        <v>57501900</v>
      </c>
      <c r="AD12" s="126">
        <f t="shared" ref="AD12:AD75" si="19">V12*16%</f>
        <v>92003040</v>
      </c>
      <c r="AE12" s="144">
        <f t="shared" ref="AE12:AE75" si="20">V12-(W12+X12+Y12+Z12+AA12+AB12+AC12+AD12)</f>
        <v>141122640</v>
      </c>
      <c r="AG12" s="158">
        <f t="shared" ref="AG12:AG75" si="21">AC12-49200000</f>
        <v>8301900</v>
      </c>
      <c r="AI12" s="162">
        <f t="shared" ref="AI12:AI75" si="22">AD12-$AI$6</f>
        <v>11003040</v>
      </c>
    </row>
    <row r="13" spans="2:35" s="69" customFormat="1" x14ac:dyDescent="0.25">
      <c r="B13" s="91">
        <v>3</v>
      </c>
      <c r="C13" s="74" t="str">
        <f>'7410 Kab. Buton Utara'!B15</f>
        <v>Bonegunu</v>
      </c>
      <c r="D13" s="74" t="str">
        <f>'7410 Kab. Buton Utara'!C15</f>
        <v>Ronta</v>
      </c>
      <c r="E13" s="75">
        <f t="shared" si="5"/>
        <v>517529596.15384614</v>
      </c>
      <c r="F13" s="74" t="str">
        <f>'7410 Kab. Buton Utara (2)'!D15</f>
        <v>Tertinggal</v>
      </c>
      <c r="G13" s="74">
        <f>'7410 Kab. Buton Utara'!E15</f>
        <v>1</v>
      </c>
      <c r="H13" s="112">
        <f>'7410 Kab. Buton Utara'!F15</f>
        <v>418</v>
      </c>
      <c r="I13" s="92">
        <f t="shared" si="6"/>
        <v>8.7400158909379834E-3</v>
      </c>
      <c r="J13" s="92">
        <f t="shared" si="7"/>
        <v>8.7400158909379838E-4</v>
      </c>
      <c r="K13" s="112">
        <f>'7410 Kab. Buton Utara'!G15</f>
        <v>13</v>
      </c>
      <c r="L13" s="92">
        <f t="shared" si="8"/>
        <v>1.691827173347215E-3</v>
      </c>
      <c r="M13" s="92">
        <f t="shared" si="0"/>
        <v>8.4591358667360748E-4</v>
      </c>
      <c r="N13" s="93">
        <f>'7410 Kab. Buton Utara'!H15</f>
        <v>19.917515000000002</v>
      </c>
      <c r="O13" s="92">
        <f t="shared" si="1"/>
        <v>1.142638990120726E-2</v>
      </c>
      <c r="P13" s="92">
        <f t="shared" si="2"/>
        <v>1.7139584851810889E-3</v>
      </c>
      <c r="Q13" s="93">
        <f>'7410 Kab. Buton Utara'!I15</f>
        <v>54.790809000000003</v>
      </c>
      <c r="R13" s="92">
        <f t="shared" si="3"/>
        <v>1.513787416556722E-2</v>
      </c>
      <c r="S13" s="92">
        <f t="shared" si="4"/>
        <v>3.7844685413918051E-3</v>
      </c>
      <c r="T13" s="91">
        <f t="shared" si="9"/>
        <v>7.2183422023402999E-3</v>
      </c>
      <c r="U13" s="149">
        <f t="shared" si="10"/>
        <v>32376116.282271147</v>
      </c>
      <c r="V13" s="94">
        <f t="shared" si="11"/>
        <v>549905000</v>
      </c>
      <c r="W13" s="124">
        <f t="shared" si="12"/>
        <v>36000000</v>
      </c>
      <c r="X13" s="124">
        <f t="shared" si="13"/>
        <v>24000000</v>
      </c>
      <c r="Y13" s="125">
        <f t="shared" si="14"/>
        <v>110400000</v>
      </c>
      <c r="Z13" s="125">
        <f t="shared" si="15"/>
        <v>5112000</v>
      </c>
      <c r="AA13" s="125">
        <f t="shared" si="16"/>
        <v>5376000</v>
      </c>
      <c r="AB13" s="126">
        <f t="shared" si="17"/>
        <v>98982900</v>
      </c>
      <c r="AC13" s="126">
        <f t="shared" si="18"/>
        <v>54990500</v>
      </c>
      <c r="AD13" s="126">
        <f t="shared" si="19"/>
        <v>87984800</v>
      </c>
      <c r="AE13" s="81">
        <f t="shared" si="20"/>
        <v>127058800</v>
      </c>
      <c r="AG13" s="158">
        <f t="shared" si="21"/>
        <v>5790500</v>
      </c>
      <c r="AI13" s="162">
        <f t="shared" si="22"/>
        <v>6984800</v>
      </c>
    </row>
    <row r="14" spans="2:35" s="121" customFormat="1" x14ac:dyDescent="0.25">
      <c r="B14" s="106">
        <v>4</v>
      </c>
      <c r="C14" s="107" t="str">
        <f>'7410 Kab. Buton Utara'!B20</f>
        <v>Bonegunu</v>
      </c>
      <c r="D14" s="107" t="str">
        <f>'7410 Kab. Buton Utara'!C20</f>
        <v>Ngapa'ea</v>
      </c>
      <c r="E14" s="139">
        <f t="shared" si="5"/>
        <v>517529596.15384614</v>
      </c>
      <c r="F14" s="107" t="str">
        <f>'7410 Kab. Buton Utara (2)'!D20</f>
        <v>Tertinggal</v>
      </c>
      <c r="G14" s="107">
        <f>'7410 Kab. Buton Utara'!E20</f>
        <v>3</v>
      </c>
      <c r="H14" s="113">
        <f>'7410 Kab. Buton Utara'!F20</f>
        <v>418</v>
      </c>
      <c r="I14" s="108">
        <f t="shared" si="6"/>
        <v>8.7400158909379834E-3</v>
      </c>
      <c r="J14" s="108">
        <f t="shared" si="7"/>
        <v>8.7400158909379838E-4</v>
      </c>
      <c r="K14" s="113">
        <f>'7410 Kab. Buton Utara'!G20</f>
        <v>62</v>
      </c>
      <c r="L14" s="108">
        <f t="shared" si="8"/>
        <v>8.068714211348256E-3</v>
      </c>
      <c r="M14" s="108">
        <f t="shared" si="0"/>
        <v>4.034357105674128E-3</v>
      </c>
      <c r="N14" s="109">
        <f>'7410 Kab. Buton Utara'!H20</f>
        <v>120.997367</v>
      </c>
      <c r="O14" s="108">
        <f t="shared" si="1"/>
        <v>6.9414437110325689E-2</v>
      </c>
      <c r="P14" s="108">
        <f t="shared" si="2"/>
        <v>1.0412165566548852E-2</v>
      </c>
      <c r="Q14" s="109">
        <f>'7410 Kab. Buton Utara'!I20</f>
        <v>58.255128999999997</v>
      </c>
      <c r="R14" s="108">
        <f t="shared" si="3"/>
        <v>1.6095013532304036E-2</v>
      </c>
      <c r="S14" s="108">
        <f t="shared" si="4"/>
        <v>4.023753383076009E-3</v>
      </c>
      <c r="T14" s="106">
        <f t="shared" si="9"/>
        <v>1.9344277644392789E-2</v>
      </c>
      <c r="U14" s="150">
        <f t="shared" si="10"/>
        <v>86764047.04231745</v>
      </c>
      <c r="V14" s="140">
        <f t="shared" si="11"/>
        <v>604293000</v>
      </c>
      <c r="W14" s="141">
        <f t="shared" si="12"/>
        <v>36000000</v>
      </c>
      <c r="X14" s="141">
        <f t="shared" si="13"/>
        <v>24000000</v>
      </c>
      <c r="Y14" s="125">
        <f t="shared" si="14"/>
        <v>110400000</v>
      </c>
      <c r="Z14" s="142">
        <f t="shared" si="15"/>
        <v>5112000</v>
      </c>
      <c r="AA14" s="142">
        <f t="shared" si="16"/>
        <v>5376000</v>
      </c>
      <c r="AB14" s="143">
        <f t="shared" si="17"/>
        <v>108772740</v>
      </c>
      <c r="AC14" s="126">
        <f t="shared" si="18"/>
        <v>60429300</v>
      </c>
      <c r="AD14" s="126">
        <f t="shared" si="19"/>
        <v>96686880</v>
      </c>
      <c r="AE14" s="144">
        <f t="shared" si="20"/>
        <v>157516080</v>
      </c>
      <c r="AG14" s="158">
        <f t="shared" si="21"/>
        <v>11229300</v>
      </c>
      <c r="AI14" s="162">
        <f t="shared" si="22"/>
        <v>15686880</v>
      </c>
    </row>
    <row r="15" spans="2:35" s="69" customFormat="1" ht="30" x14ac:dyDescent="0.25">
      <c r="B15" s="91">
        <v>5</v>
      </c>
      <c r="C15" s="74" t="str">
        <f>'7410 Kab. Buton Utara'!B28</f>
        <v>Bonegunu</v>
      </c>
      <c r="D15" s="74" t="str">
        <f>'7410 Kab. Buton Utara'!C28</f>
        <v>Koboruno</v>
      </c>
      <c r="E15" s="75">
        <f t="shared" si="5"/>
        <v>517529596.15384614</v>
      </c>
      <c r="F15" s="74" t="str">
        <f>'7410 Kab. Buton Utara (2)'!D28</f>
        <v>Sangat Tertinggal</v>
      </c>
      <c r="G15" s="74">
        <f>'7410 Kab. Buton Utara'!E28</f>
        <v>2</v>
      </c>
      <c r="H15" s="112">
        <f>'7410 Kab. Buton Utara'!F28</f>
        <v>204</v>
      </c>
      <c r="I15" s="92">
        <f t="shared" si="6"/>
        <v>4.2654623008405472E-3</v>
      </c>
      <c r="J15" s="92">
        <f t="shared" si="7"/>
        <v>4.2654623008405476E-4</v>
      </c>
      <c r="K15" s="112">
        <f>'7410 Kab. Buton Utara'!G28</f>
        <v>30</v>
      </c>
      <c r="L15" s="92">
        <f t="shared" si="8"/>
        <v>3.9042165538781884E-3</v>
      </c>
      <c r="M15" s="92">
        <f t="shared" si="0"/>
        <v>1.9521082769390942E-3</v>
      </c>
      <c r="N15" s="93">
        <f>'7410 Kab. Buton Utara'!H28</f>
        <v>6.8011030000000003</v>
      </c>
      <c r="O15" s="92">
        <f t="shared" si="1"/>
        <v>3.9016942945076434E-3</v>
      </c>
      <c r="P15" s="92">
        <f t="shared" si="2"/>
        <v>5.852541441761465E-4</v>
      </c>
      <c r="Q15" s="93">
        <f>'7410 Kab. Buton Utara'!I28</f>
        <v>52.335044000000003</v>
      </c>
      <c r="R15" s="92">
        <f t="shared" si="3"/>
        <v>1.4459383334190664E-2</v>
      </c>
      <c r="S15" s="92">
        <f t="shared" si="4"/>
        <v>3.614845833547666E-3</v>
      </c>
      <c r="T15" s="91">
        <f t="shared" si="9"/>
        <v>6.5787544847469622E-3</v>
      </c>
      <c r="U15" s="149">
        <f t="shared" si="10"/>
        <v>29507401.314615462</v>
      </c>
      <c r="V15" s="94">
        <f t="shared" si="11"/>
        <v>547036000</v>
      </c>
      <c r="W15" s="124">
        <f t="shared" si="12"/>
        <v>36000000</v>
      </c>
      <c r="X15" s="124">
        <f t="shared" si="13"/>
        <v>24000000</v>
      </c>
      <c r="Y15" s="125">
        <f t="shared" si="14"/>
        <v>110400000</v>
      </c>
      <c r="Z15" s="125">
        <f t="shared" si="15"/>
        <v>5112000</v>
      </c>
      <c r="AA15" s="125">
        <f t="shared" si="16"/>
        <v>5376000</v>
      </c>
      <c r="AB15" s="126">
        <f t="shared" si="17"/>
        <v>98466480</v>
      </c>
      <c r="AC15" s="126">
        <f t="shared" si="18"/>
        <v>54703600</v>
      </c>
      <c r="AD15" s="126">
        <f t="shared" si="19"/>
        <v>87525760</v>
      </c>
      <c r="AE15" s="81">
        <f t="shared" si="20"/>
        <v>125452160</v>
      </c>
      <c r="AG15" s="158">
        <f t="shared" si="21"/>
        <v>5503600</v>
      </c>
      <c r="AI15" s="162">
        <f t="shared" si="22"/>
        <v>6525760</v>
      </c>
    </row>
    <row r="16" spans="2:35" s="121" customFormat="1" x14ac:dyDescent="0.25">
      <c r="B16" s="106">
        <v>6</v>
      </c>
      <c r="C16" s="107" t="str">
        <f>'7410 Kab. Buton Utara'!B34</f>
        <v>Bonegunu</v>
      </c>
      <c r="D16" s="107" t="str">
        <f>'7410 Kab. Buton Utara'!C34</f>
        <v>Rante Gola</v>
      </c>
      <c r="E16" s="139">
        <f t="shared" si="5"/>
        <v>517529596.15384614</v>
      </c>
      <c r="F16" s="107" t="str">
        <f>'7410 Kab. Buton Utara (2)'!D34</f>
        <v>Berkembang</v>
      </c>
      <c r="G16" s="107">
        <f>'7410 Kab. Buton Utara'!E34</f>
        <v>3</v>
      </c>
      <c r="H16" s="113">
        <f>'7410 Kab. Buton Utara'!F34</f>
        <v>484</v>
      </c>
      <c r="I16" s="108">
        <f t="shared" si="6"/>
        <v>1.0120018400033454E-2</v>
      </c>
      <c r="J16" s="108">
        <f t="shared" si="7"/>
        <v>1.0120018400033455E-3</v>
      </c>
      <c r="K16" s="113">
        <f>'7410 Kab. Buton Utara'!G34</f>
        <v>43</v>
      </c>
      <c r="L16" s="108">
        <f t="shared" si="8"/>
        <v>5.5960437272254034E-3</v>
      </c>
      <c r="M16" s="108">
        <f t="shared" si="0"/>
        <v>2.7980218636127017E-3</v>
      </c>
      <c r="N16" s="109">
        <f>'7410 Kab. Buton Utara'!H34</f>
        <v>49.793787999999999</v>
      </c>
      <c r="O16" s="108">
        <f t="shared" si="1"/>
        <v>2.8565975039860907E-2</v>
      </c>
      <c r="P16" s="108">
        <f t="shared" si="2"/>
        <v>4.2848962559791362E-3</v>
      </c>
      <c r="Q16" s="109">
        <f>'7410 Kab. Buton Utara'!I34</f>
        <v>61.483533999999999</v>
      </c>
      <c r="R16" s="108">
        <f t="shared" si="3"/>
        <v>1.698697314263737E-2</v>
      </c>
      <c r="S16" s="108">
        <f t="shared" si="4"/>
        <v>4.2467432856593424E-3</v>
      </c>
      <c r="T16" s="106">
        <f t="shared" si="9"/>
        <v>1.2341663245254526E-2</v>
      </c>
      <c r="U16" s="150">
        <f t="shared" si="10"/>
        <v>55355525.291588955</v>
      </c>
      <c r="V16" s="140">
        <f t="shared" si="11"/>
        <v>572885000</v>
      </c>
      <c r="W16" s="141">
        <f t="shared" si="12"/>
        <v>36000000</v>
      </c>
      <c r="X16" s="141">
        <f t="shared" si="13"/>
        <v>24000000</v>
      </c>
      <c r="Y16" s="125">
        <f t="shared" si="14"/>
        <v>110400000</v>
      </c>
      <c r="Z16" s="142">
        <f t="shared" si="15"/>
        <v>5112000</v>
      </c>
      <c r="AA16" s="142">
        <f t="shared" si="16"/>
        <v>5376000</v>
      </c>
      <c r="AB16" s="143">
        <f t="shared" si="17"/>
        <v>103119300</v>
      </c>
      <c r="AC16" s="126">
        <f t="shared" si="18"/>
        <v>57288500</v>
      </c>
      <c r="AD16" s="126">
        <f t="shared" si="19"/>
        <v>91661600</v>
      </c>
      <c r="AE16" s="144">
        <f t="shared" si="20"/>
        <v>139927600</v>
      </c>
      <c r="AG16" s="158">
        <f t="shared" si="21"/>
        <v>8088500</v>
      </c>
      <c r="AI16" s="162">
        <f t="shared" si="22"/>
        <v>10661600</v>
      </c>
    </row>
    <row r="17" spans="2:35" s="69" customFormat="1" x14ac:dyDescent="0.25">
      <c r="B17" s="91">
        <v>7</v>
      </c>
      <c r="C17" s="74" t="str">
        <f>'7410 Kab. Buton Utara'!B38</f>
        <v>Bonegunu</v>
      </c>
      <c r="D17" s="74" t="str">
        <f>'7410 Kab. Buton Utara'!C38</f>
        <v>Waode Angkalo</v>
      </c>
      <c r="E17" s="75">
        <f t="shared" si="5"/>
        <v>517529596.15384614</v>
      </c>
      <c r="F17" s="74" t="str">
        <f>'7410 Kab. Buton Utara (2)'!D38</f>
        <v>Tertinggal</v>
      </c>
      <c r="G17" s="74">
        <f>'7410 Kab. Buton Utara'!E38</f>
        <v>3</v>
      </c>
      <c r="H17" s="112">
        <f>'7410 Kab. Buton Utara'!F38</f>
        <v>751</v>
      </c>
      <c r="I17" s="92">
        <f t="shared" si="6"/>
        <v>1.5702755823192405E-2</v>
      </c>
      <c r="J17" s="92">
        <f t="shared" si="7"/>
        <v>1.5702755823192407E-3</v>
      </c>
      <c r="K17" s="112">
        <f>'7410 Kab. Buton Utara'!G38</f>
        <v>59</v>
      </c>
      <c r="L17" s="92">
        <f t="shared" si="8"/>
        <v>7.6782925559604372E-3</v>
      </c>
      <c r="M17" s="92">
        <f t="shared" si="0"/>
        <v>3.8391462779802186E-3</v>
      </c>
      <c r="N17" s="93">
        <f>'7410 Kab. Buton Utara'!H38</f>
        <v>8.1046479999999992</v>
      </c>
      <c r="O17" s="92">
        <f t="shared" si="1"/>
        <v>4.6495191824903661E-3</v>
      </c>
      <c r="P17" s="92">
        <f t="shared" si="2"/>
        <v>6.9742787737355491E-4</v>
      </c>
      <c r="Q17" s="93">
        <f>'7410 Kab. Buton Utara'!I38</f>
        <v>57.714174</v>
      </c>
      <c r="R17" s="92">
        <f t="shared" si="3"/>
        <v>1.5945555824548079E-2</v>
      </c>
      <c r="S17" s="92">
        <f t="shared" si="4"/>
        <v>3.9863889561370198E-3</v>
      </c>
      <c r="T17" s="91">
        <f t="shared" si="9"/>
        <v>1.0093238693810035E-2</v>
      </c>
      <c r="U17" s="149">
        <f t="shared" si="10"/>
        <v>45270764.457462966</v>
      </c>
      <c r="V17" s="94">
        <f t="shared" si="11"/>
        <v>562800000</v>
      </c>
      <c r="W17" s="124">
        <f t="shared" si="12"/>
        <v>36000000</v>
      </c>
      <c r="X17" s="124">
        <f t="shared" si="13"/>
        <v>24000000</v>
      </c>
      <c r="Y17" s="125">
        <f t="shared" si="14"/>
        <v>110400000</v>
      </c>
      <c r="Z17" s="125">
        <f t="shared" si="15"/>
        <v>5112000</v>
      </c>
      <c r="AA17" s="125">
        <f t="shared" si="16"/>
        <v>5376000</v>
      </c>
      <c r="AB17" s="126">
        <f t="shared" si="17"/>
        <v>101304000</v>
      </c>
      <c r="AC17" s="126">
        <f t="shared" si="18"/>
        <v>56280000</v>
      </c>
      <c r="AD17" s="126">
        <f t="shared" si="19"/>
        <v>90048000</v>
      </c>
      <c r="AE17" s="81">
        <f t="shared" si="20"/>
        <v>134280000</v>
      </c>
      <c r="AG17" s="158">
        <f t="shared" si="21"/>
        <v>7080000</v>
      </c>
      <c r="AI17" s="162">
        <f t="shared" si="22"/>
        <v>9048000</v>
      </c>
    </row>
    <row r="18" spans="2:35" s="121" customFormat="1" ht="30" x14ac:dyDescent="0.25">
      <c r="B18" s="106">
        <v>8</v>
      </c>
      <c r="C18" s="107" t="str">
        <f>'7410 Kab. Buton Utara'!B60</f>
        <v>Bonegunu</v>
      </c>
      <c r="D18" s="107" t="str">
        <f>'7410 Kab. Buton Utara'!C60</f>
        <v>Langere</v>
      </c>
      <c r="E18" s="139">
        <f t="shared" si="5"/>
        <v>517529596.15384614</v>
      </c>
      <c r="F18" s="107" t="str">
        <f>'7410 Kab. Buton Utara (2)'!D60</f>
        <v>Sangat Tertinggal</v>
      </c>
      <c r="G18" s="107">
        <f>'7410 Kab. Buton Utara'!E60</f>
        <v>7</v>
      </c>
      <c r="H18" s="113">
        <f>'7410 Kab. Buton Utara'!F60</f>
        <v>835</v>
      </c>
      <c r="I18" s="108">
        <f t="shared" si="6"/>
        <v>1.7459122652950278E-2</v>
      </c>
      <c r="J18" s="108">
        <f t="shared" si="7"/>
        <v>1.7459122652950278E-3</v>
      </c>
      <c r="K18" s="113">
        <f>'7410 Kab. Buton Utara'!G60</f>
        <v>228</v>
      </c>
      <c r="L18" s="108">
        <f t="shared" si="8"/>
        <v>2.9672045809474232E-2</v>
      </c>
      <c r="M18" s="108">
        <f t="shared" si="0"/>
        <v>1.4836022904737116E-2</v>
      </c>
      <c r="N18" s="109">
        <f>'7410 Kab. Buton Utara'!H60</f>
        <v>56.970571</v>
      </c>
      <c r="O18" s="108">
        <f t="shared" si="1"/>
        <v>3.2683191509604047E-2</v>
      </c>
      <c r="P18" s="108">
        <f t="shared" si="2"/>
        <v>4.9024787264406065E-3</v>
      </c>
      <c r="Q18" s="109">
        <f>'7410 Kab. Buton Utara'!I60</f>
        <v>69.362306000000004</v>
      </c>
      <c r="R18" s="108">
        <f t="shared" si="3"/>
        <v>1.9163759017713503E-2</v>
      </c>
      <c r="S18" s="108">
        <f t="shared" si="4"/>
        <v>4.7909397544283758E-3</v>
      </c>
      <c r="T18" s="106">
        <f t="shared" si="9"/>
        <v>2.6275353650901126E-2</v>
      </c>
      <c r="U18" s="150">
        <f t="shared" si="10"/>
        <v>117851700.75250301</v>
      </c>
      <c r="V18" s="140">
        <f t="shared" si="11"/>
        <v>635381000</v>
      </c>
      <c r="W18" s="141">
        <f t="shared" si="12"/>
        <v>36000000</v>
      </c>
      <c r="X18" s="141">
        <f t="shared" si="13"/>
        <v>24000000</v>
      </c>
      <c r="Y18" s="125">
        <f t="shared" si="14"/>
        <v>110400000</v>
      </c>
      <c r="Z18" s="142">
        <f t="shared" si="15"/>
        <v>5112000</v>
      </c>
      <c r="AA18" s="142">
        <f t="shared" si="16"/>
        <v>5376000</v>
      </c>
      <c r="AB18" s="143">
        <f t="shared" si="17"/>
        <v>114368580</v>
      </c>
      <c r="AC18" s="126">
        <f t="shared" si="18"/>
        <v>63538100</v>
      </c>
      <c r="AD18" s="126">
        <f t="shared" si="19"/>
        <v>101660960</v>
      </c>
      <c r="AE18" s="144">
        <f t="shared" si="20"/>
        <v>174925360</v>
      </c>
      <c r="AG18" s="158">
        <f t="shared" si="21"/>
        <v>14338100</v>
      </c>
      <c r="AI18" s="162">
        <f t="shared" si="22"/>
        <v>20660960</v>
      </c>
    </row>
    <row r="19" spans="2:35" s="69" customFormat="1" x14ac:dyDescent="0.25">
      <c r="B19" s="91">
        <v>9</v>
      </c>
      <c r="C19" s="74" t="str">
        <f>'7410 Kab. Buton Utara'!B68</f>
        <v>Bonegunu</v>
      </c>
      <c r="D19" s="74" t="str">
        <f>'7410 Kab. Buton Utara'!C68</f>
        <v>Damai Laborona</v>
      </c>
      <c r="E19" s="75">
        <f t="shared" si="5"/>
        <v>517529596.15384614</v>
      </c>
      <c r="F19" s="74" t="str">
        <f>'7410 Kab. Buton Utara (2)'!D68</f>
        <v>Tertinggal</v>
      </c>
      <c r="G19" s="74">
        <f>'7410 Kab. Buton Utara'!E68</f>
        <v>6</v>
      </c>
      <c r="H19" s="112">
        <f>'7410 Kab. Buton Utara'!F68</f>
        <v>1070</v>
      </c>
      <c r="I19" s="92">
        <f t="shared" si="6"/>
        <v>2.2372767950487184E-2</v>
      </c>
      <c r="J19" s="92">
        <f t="shared" si="7"/>
        <v>2.2372767950487185E-3</v>
      </c>
      <c r="K19" s="112">
        <f>'7410 Kab. Buton Utara'!G68</f>
        <v>173</v>
      </c>
      <c r="L19" s="92">
        <f t="shared" si="8"/>
        <v>2.2514315460697553E-2</v>
      </c>
      <c r="M19" s="92">
        <f t="shared" si="0"/>
        <v>1.1257157730348777E-2</v>
      </c>
      <c r="N19" s="93">
        <f>'7410 Kab. Buton Utara'!H68</f>
        <v>19.271476</v>
      </c>
      <c r="O19" s="92">
        <f t="shared" si="1"/>
        <v>1.1055766683130807E-2</v>
      </c>
      <c r="P19" s="92">
        <f t="shared" si="2"/>
        <v>1.658365002469621E-3</v>
      </c>
      <c r="Q19" s="93">
        <f>'7410 Kab. Buton Utara'!I68</f>
        <v>57.674177999999998</v>
      </c>
      <c r="R19" s="92">
        <f t="shared" si="3"/>
        <v>1.5934505532972241E-2</v>
      </c>
      <c r="S19" s="92">
        <f t="shared" si="4"/>
        <v>3.9836263832430602E-3</v>
      </c>
      <c r="T19" s="91">
        <f t="shared" si="9"/>
        <v>1.9136425911110175E-2</v>
      </c>
      <c r="U19" s="149">
        <f t="shared" si="10"/>
        <v>85831778.70457533</v>
      </c>
      <c r="V19" s="94">
        <f t="shared" si="11"/>
        <v>603361000</v>
      </c>
      <c r="W19" s="124">
        <f t="shared" si="12"/>
        <v>36000000</v>
      </c>
      <c r="X19" s="124">
        <f t="shared" si="13"/>
        <v>24000000</v>
      </c>
      <c r="Y19" s="125">
        <f t="shared" si="14"/>
        <v>110400000</v>
      </c>
      <c r="Z19" s="125">
        <f t="shared" si="15"/>
        <v>5112000</v>
      </c>
      <c r="AA19" s="125">
        <f t="shared" si="16"/>
        <v>5376000</v>
      </c>
      <c r="AB19" s="126">
        <f t="shared" si="17"/>
        <v>108604980</v>
      </c>
      <c r="AC19" s="126">
        <f t="shared" si="18"/>
        <v>60336100</v>
      </c>
      <c r="AD19" s="126">
        <f t="shared" si="19"/>
        <v>96537760</v>
      </c>
      <c r="AE19" s="81">
        <f t="shared" si="20"/>
        <v>156994160</v>
      </c>
      <c r="AG19" s="158">
        <f t="shared" si="21"/>
        <v>11136100</v>
      </c>
      <c r="AI19" s="162">
        <f t="shared" si="22"/>
        <v>15537760</v>
      </c>
    </row>
    <row r="20" spans="2:35" s="121" customFormat="1" ht="30" x14ac:dyDescent="0.25">
      <c r="B20" s="106">
        <v>10</v>
      </c>
      <c r="C20" s="107" t="str">
        <f>'7410 Kab. Buton Utara'!B70</f>
        <v>Bonegunu</v>
      </c>
      <c r="D20" s="107" t="str">
        <f>'7410 Kab. Buton Utara'!C70</f>
        <v>Waode Kalowo</v>
      </c>
      <c r="E20" s="139">
        <f t="shared" si="5"/>
        <v>517529596.15384614</v>
      </c>
      <c r="F20" s="107" t="str">
        <f>'7410 Kab. Buton Utara (2)'!D70</f>
        <v>Sangat Tertinggal</v>
      </c>
      <c r="G20" s="107">
        <f>'7410 Kab. Buton Utara'!E70</f>
        <v>3</v>
      </c>
      <c r="H20" s="113">
        <f>'7410 Kab. Buton Utara'!F70</f>
        <v>487</v>
      </c>
      <c r="I20" s="108">
        <f t="shared" si="6"/>
        <v>1.0182745786810521E-2</v>
      </c>
      <c r="J20" s="108">
        <f t="shared" si="7"/>
        <v>1.0182745786810521E-3</v>
      </c>
      <c r="K20" s="113">
        <f>'7410 Kab. Buton Utara'!G70</f>
        <v>59</v>
      </c>
      <c r="L20" s="108">
        <f t="shared" si="8"/>
        <v>7.6782925559604372E-3</v>
      </c>
      <c r="M20" s="108">
        <f t="shared" si="0"/>
        <v>3.8391462779802186E-3</v>
      </c>
      <c r="N20" s="109">
        <f>'7410 Kab. Buton Utara'!H70</f>
        <v>124.45443400000001</v>
      </c>
      <c r="O20" s="108">
        <f t="shared" si="1"/>
        <v>7.1397706381446963E-2</v>
      </c>
      <c r="P20" s="108">
        <f t="shared" si="2"/>
        <v>1.0709655957217044E-2</v>
      </c>
      <c r="Q20" s="109">
        <f>'7410 Kab. Buton Utara'!I70</f>
        <v>59.399377000000001</v>
      </c>
      <c r="R20" s="108">
        <f t="shared" si="3"/>
        <v>1.6411151997027234E-2</v>
      </c>
      <c r="S20" s="108">
        <f t="shared" si="4"/>
        <v>4.1027879992568085E-3</v>
      </c>
      <c r="T20" s="106">
        <f t="shared" si="9"/>
        <v>1.9669864813135124E-2</v>
      </c>
      <c r="U20" s="150">
        <f t="shared" si="10"/>
        <v>88224389.007235602</v>
      </c>
      <c r="V20" s="140">
        <f t="shared" si="11"/>
        <v>605753000</v>
      </c>
      <c r="W20" s="141">
        <f t="shared" si="12"/>
        <v>36000000</v>
      </c>
      <c r="X20" s="141">
        <f t="shared" si="13"/>
        <v>24000000</v>
      </c>
      <c r="Y20" s="125">
        <f t="shared" si="14"/>
        <v>110400000</v>
      </c>
      <c r="Z20" s="142">
        <f t="shared" si="15"/>
        <v>5112000</v>
      </c>
      <c r="AA20" s="142">
        <f t="shared" si="16"/>
        <v>5376000</v>
      </c>
      <c r="AB20" s="143">
        <f t="shared" si="17"/>
        <v>109035540</v>
      </c>
      <c r="AC20" s="126">
        <f t="shared" si="18"/>
        <v>60575300</v>
      </c>
      <c r="AD20" s="126">
        <f t="shared" si="19"/>
        <v>96920480</v>
      </c>
      <c r="AE20" s="144">
        <f t="shared" si="20"/>
        <v>158333680</v>
      </c>
      <c r="AG20" s="158">
        <f t="shared" si="21"/>
        <v>11375300</v>
      </c>
      <c r="AI20" s="162">
        <f t="shared" si="22"/>
        <v>15920480</v>
      </c>
    </row>
    <row r="21" spans="2:35" s="69" customFormat="1" x14ac:dyDescent="0.25">
      <c r="B21" s="91">
        <v>11</v>
      </c>
      <c r="C21" s="74" t="str">
        <f>'7410 Kab. Buton Utara'!B71</f>
        <v>Bonegunu</v>
      </c>
      <c r="D21" s="74" t="str">
        <f>'7410 Kab. Buton Utara'!C71</f>
        <v>Gunung Sari</v>
      </c>
      <c r="E21" s="75">
        <f t="shared" si="5"/>
        <v>517529596.15384614</v>
      </c>
      <c r="F21" s="74" t="str">
        <f>'7410 Kab. Buton Utara (2)'!D71</f>
        <v>Berkembang</v>
      </c>
      <c r="G21" s="74">
        <f>'7410 Kab. Buton Utara'!E71</f>
        <v>4</v>
      </c>
      <c r="H21" s="112">
        <f>'7410 Kab. Buton Utara'!F71</f>
        <v>485</v>
      </c>
      <c r="I21" s="92">
        <f t="shared" si="6"/>
        <v>1.0140927528959143E-2</v>
      </c>
      <c r="J21" s="92">
        <f t="shared" si="7"/>
        <v>1.0140927528959143E-3</v>
      </c>
      <c r="K21" s="112">
        <f>'7410 Kab. Buton Utara'!G71</f>
        <v>78</v>
      </c>
      <c r="L21" s="92">
        <f t="shared" si="8"/>
        <v>1.015096304008329E-2</v>
      </c>
      <c r="M21" s="92">
        <f t="shared" si="0"/>
        <v>5.0754815200416449E-3</v>
      </c>
      <c r="N21" s="93">
        <f>'7410 Kab. Buton Utara'!H71</f>
        <v>10.201654</v>
      </c>
      <c r="O21" s="92">
        <f t="shared" si="1"/>
        <v>5.8525411549187056E-3</v>
      </c>
      <c r="P21" s="92">
        <f t="shared" si="2"/>
        <v>8.7788117323780578E-4</v>
      </c>
      <c r="Q21" s="93">
        <f>'7410 Kab. Buton Utara'!I71</f>
        <v>40.964353000000003</v>
      </c>
      <c r="R21" s="92">
        <f t="shared" si="3"/>
        <v>1.1317832904928929E-2</v>
      </c>
      <c r="S21" s="92">
        <f t="shared" si="4"/>
        <v>2.8294582262322321E-3</v>
      </c>
      <c r="T21" s="91">
        <f t="shared" si="9"/>
        <v>9.7969136724075975E-3</v>
      </c>
      <c r="U21" s="149">
        <f t="shared" si="10"/>
        <v>43941670.729105048</v>
      </c>
      <c r="V21" s="94">
        <f t="shared" si="11"/>
        <v>561471000</v>
      </c>
      <c r="W21" s="124">
        <f t="shared" si="12"/>
        <v>36000000</v>
      </c>
      <c r="X21" s="124">
        <f t="shared" si="13"/>
        <v>24000000</v>
      </c>
      <c r="Y21" s="125">
        <f t="shared" si="14"/>
        <v>110400000</v>
      </c>
      <c r="Z21" s="125">
        <f t="shared" si="15"/>
        <v>5112000</v>
      </c>
      <c r="AA21" s="125">
        <f t="shared" si="16"/>
        <v>5376000</v>
      </c>
      <c r="AB21" s="126">
        <f t="shared" si="17"/>
        <v>101064780</v>
      </c>
      <c r="AC21" s="126">
        <f t="shared" si="18"/>
        <v>56147100</v>
      </c>
      <c r="AD21" s="126">
        <f t="shared" si="19"/>
        <v>89835360</v>
      </c>
      <c r="AE21" s="81">
        <f t="shared" si="20"/>
        <v>133535760</v>
      </c>
      <c r="AG21" s="158">
        <f t="shared" si="21"/>
        <v>6947100</v>
      </c>
      <c r="AI21" s="162">
        <f t="shared" si="22"/>
        <v>8835360</v>
      </c>
    </row>
    <row r="22" spans="2:35" s="121" customFormat="1" x14ac:dyDescent="0.25">
      <c r="B22" s="106">
        <v>12</v>
      </c>
      <c r="C22" s="107" t="str">
        <f>'7410 Kab. Buton Utara'!B77</f>
        <v>Bonegunu</v>
      </c>
      <c r="D22" s="107" t="str">
        <f>'7410 Kab. Buton Utara'!C77</f>
        <v>Koepisino</v>
      </c>
      <c r="E22" s="139">
        <f t="shared" si="5"/>
        <v>517529596.15384614</v>
      </c>
      <c r="F22" s="107" t="str">
        <f>'7410 Kab. Buton Utara (2)'!D77</f>
        <v>Tertinggal</v>
      </c>
      <c r="G22" s="107">
        <f>'7410 Kab. Buton Utara'!E77</f>
        <v>7</v>
      </c>
      <c r="H22" s="113">
        <f>'7410 Kab. Buton Utara'!F77</f>
        <v>789</v>
      </c>
      <c r="I22" s="108">
        <f t="shared" si="6"/>
        <v>1.6497302722368587E-2</v>
      </c>
      <c r="J22" s="108">
        <f t="shared" si="7"/>
        <v>1.6497302722368588E-3</v>
      </c>
      <c r="K22" s="113">
        <f>'7410 Kab. Buton Utara'!G77</f>
        <v>266</v>
      </c>
      <c r="L22" s="108">
        <f t="shared" si="8"/>
        <v>3.4617386777719937E-2</v>
      </c>
      <c r="M22" s="108">
        <f t="shared" si="0"/>
        <v>1.7308693388859969E-2</v>
      </c>
      <c r="N22" s="109">
        <f>'7410 Kab. Buton Utara'!H77</f>
        <v>54.408822999999998</v>
      </c>
      <c r="O22" s="108">
        <f t="shared" si="1"/>
        <v>3.1213553782375628E-2</v>
      </c>
      <c r="P22" s="108">
        <f t="shared" si="2"/>
        <v>4.682033067356344E-3</v>
      </c>
      <c r="Q22" s="109">
        <f>'7410 Kab. Buton Utara'!I77</f>
        <v>55.286183000000001</v>
      </c>
      <c r="R22" s="108">
        <f t="shared" si="3"/>
        <v>1.5274738530480936E-2</v>
      </c>
      <c r="S22" s="108">
        <f t="shared" si="4"/>
        <v>3.8186846326202341E-3</v>
      </c>
      <c r="T22" s="106">
        <f t="shared" si="9"/>
        <v>2.7459141361073407E-2</v>
      </c>
      <c r="U22" s="150">
        <f t="shared" si="10"/>
        <v>123161292.27417335</v>
      </c>
      <c r="V22" s="140">
        <f t="shared" si="11"/>
        <v>640690000</v>
      </c>
      <c r="W22" s="141">
        <f t="shared" si="12"/>
        <v>36000000</v>
      </c>
      <c r="X22" s="141">
        <f t="shared" si="13"/>
        <v>24000000</v>
      </c>
      <c r="Y22" s="125">
        <f t="shared" si="14"/>
        <v>110400000</v>
      </c>
      <c r="Z22" s="142">
        <f t="shared" si="15"/>
        <v>5112000</v>
      </c>
      <c r="AA22" s="142">
        <f t="shared" si="16"/>
        <v>5376000</v>
      </c>
      <c r="AB22" s="143">
        <f t="shared" si="17"/>
        <v>115324200</v>
      </c>
      <c r="AC22" s="126">
        <f t="shared" si="18"/>
        <v>64069000</v>
      </c>
      <c r="AD22" s="126">
        <f t="shared" si="19"/>
        <v>102510400</v>
      </c>
      <c r="AE22" s="144">
        <f t="shared" si="20"/>
        <v>177898400</v>
      </c>
      <c r="AG22" s="158">
        <f t="shared" si="21"/>
        <v>14869000</v>
      </c>
      <c r="AI22" s="162">
        <f t="shared" si="22"/>
        <v>21510400</v>
      </c>
    </row>
    <row r="23" spans="2:35" s="69" customFormat="1" x14ac:dyDescent="0.25">
      <c r="B23" s="91">
        <v>13</v>
      </c>
      <c r="C23" s="74" t="str">
        <f>'7410 Kab. Buton Utara'!B79</f>
        <v>Bonegunu</v>
      </c>
      <c r="D23" s="74" t="str">
        <f>'7410 Kab. Buton Utara'!C79</f>
        <v>Laano Ipi</v>
      </c>
      <c r="E23" s="75">
        <f t="shared" si="5"/>
        <v>517529596.15384614</v>
      </c>
      <c r="F23" s="74" t="str">
        <f>'7410 Kab. Buton Utara (2)'!D79</f>
        <v>Tertinggal</v>
      </c>
      <c r="G23" s="74">
        <f>'7410 Kab. Buton Utara'!E79</f>
        <v>4</v>
      </c>
      <c r="H23" s="112">
        <f>'7410 Kab. Buton Utara'!F79</f>
        <v>362</v>
      </c>
      <c r="I23" s="92">
        <f t="shared" si="6"/>
        <v>7.5691046710994019E-3</v>
      </c>
      <c r="J23" s="92">
        <f t="shared" si="7"/>
        <v>7.5691046710994021E-4</v>
      </c>
      <c r="K23" s="112">
        <f>'7410 Kab. Buton Utara'!G79</f>
        <v>86</v>
      </c>
      <c r="L23" s="92">
        <f t="shared" si="8"/>
        <v>1.1192087454450807E-2</v>
      </c>
      <c r="M23" s="92">
        <f t="shared" si="0"/>
        <v>5.5960437272254034E-3</v>
      </c>
      <c r="N23" s="93">
        <f>'7410 Kab. Buton Utara'!H79</f>
        <v>10.86698</v>
      </c>
      <c r="O23" s="92">
        <f t="shared" si="1"/>
        <v>6.2342290455722647E-3</v>
      </c>
      <c r="P23" s="92">
        <f t="shared" si="2"/>
        <v>9.3513435683583964E-4</v>
      </c>
      <c r="Q23" s="93">
        <f>'7410 Kab. Buton Utara'!I79</f>
        <v>40.356338000000001</v>
      </c>
      <c r="R23" s="92">
        <f t="shared" si="3"/>
        <v>1.1149847530579422E-2</v>
      </c>
      <c r="S23" s="92">
        <f t="shared" si="4"/>
        <v>2.7874618826448554E-3</v>
      </c>
      <c r="T23" s="91">
        <f t="shared" si="9"/>
        <v>1.0075550433816038E-2</v>
      </c>
      <c r="U23" s="149">
        <f t="shared" si="10"/>
        <v>45191428.074351206</v>
      </c>
      <c r="V23" s="94">
        <f t="shared" si="11"/>
        <v>562721000</v>
      </c>
      <c r="W23" s="124">
        <f t="shared" si="12"/>
        <v>36000000</v>
      </c>
      <c r="X23" s="124">
        <f t="shared" si="13"/>
        <v>24000000</v>
      </c>
      <c r="Y23" s="125">
        <f t="shared" si="14"/>
        <v>110400000</v>
      </c>
      <c r="Z23" s="125">
        <f t="shared" si="15"/>
        <v>5112000</v>
      </c>
      <c r="AA23" s="125">
        <f t="shared" si="16"/>
        <v>5376000</v>
      </c>
      <c r="AB23" s="126">
        <f t="shared" si="17"/>
        <v>101289780</v>
      </c>
      <c r="AC23" s="126">
        <f t="shared" si="18"/>
        <v>56272100</v>
      </c>
      <c r="AD23" s="126">
        <f t="shared" si="19"/>
        <v>90035360</v>
      </c>
      <c r="AE23" s="81">
        <f t="shared" si="20"/>
        <v>134235760</v>
      </c>
      <c r="AG23" s="158">
        <f t="shared" si="21"/>
        <v>7072100</v>
      </c>
      <c r="AI23" s="162">
        <f t="shared" si="22"/>
        <v>9035360</v>
      </c>
    </row>
    <row r="24" spans="2:35" s="121" customFormat="1" x14ac:dyDescent="0.25">
      <c r="B24" s="106">
        <v>14</v>
      </c>
      <c r="C24" s="107" t="str">
        <f>'7410 Kab. Buton Utara'!B3</f>
        <v>Kambowa</v>
      </c>
      <c r="D24" s="107" t="str">
        <f>'7410 Kab. Buton Utara'!C3</f>
        <v>Baluara</v>
      </c>
      <c r="E24" s="139">
        <f t="shared" si="5"/>
        <v>517529596.15384614</v>
      </c>
      <c r="F24" s="107" t="str">
        <f>'7410 Kab. Buton Utara (2)'!D3</f>
        <v>Tertinggal</v>
      </c>
      <c r="G24" s="107">
        <f>'7410 Kab. Buton Utara'!E3</f>
        <v>5</v>
      </c>
      <c r="H24" s="113">
        <f>'7410 Kab. Buton Utara'!F3</f>
        <v>396</v>
      </c>
      <c r="I24" s="108">
        <f t="shared" si="6"/>
        <v>8.2800150545728271E-3</v>
      </c>
      <c r="J24" s="108">
        <f t="shared" si="7"/>
        <v>8.2800150545728278E-4</v>
      </c>
      <c r="K24" s="113">
        <f>'7410 Kab. Buton Utara'!G3</f>
        <v>107</v>
      </c>
      <c r="L24" s="108">
        <f t="shared" si="8"/>
        <v>1.3925039042165539E-2</v>
      </c>
      <c r="M24" s="108">
        <f t="shared" si="0"/>
        <v>6.9625195210827693E-3</v>
      </c>
      <c r="N24" s="109">
        <f>'7410 Kab. Buton Utara'!H3</f>
        <v>9.1089439999999993</v>
      </c>
      <c r="O24" s="108">
        <f t="shared" si="1"/>
        <v>5.2256692530299317E-3</v>
      </c>
      <c r="P24" s="108">
        <f t="shared" si="2"/>
        <v>7.8385038795448971E-4</v>
      </c>
      <c r="Q24" s="109">
        <f>'7410 Kab. Buton Utara'!I3</f>
        <v>55.218220000000002</v>
      </c>
      <c r="R24" s="108">
        <f t="shared" si="3"/>
        <v>1.5255961378606533E-2</v>
      </c>
      <c r="S24" s="108">
        <f t="shared" si="4"/>
        <v>3.8139903446516334E-3</v>
      </c>
      <c r="T24" s="106">
        <f t="shared" si="9"/>
        <v>1.2388361759146175E-2</v>
      </c>
      <c r="U24" s="150">
        <f t="shared" si="10"/>
        <v>55564980.104561821</v>
      </c>
      <c r="V24" s="140">
        <f t="shared" si="11"/>
        <v>573094000</v>
      </c>
      <c r="W24" s="141">
        <f t="shared" si="12"/>
        <v>36000000</v>
      </c>
      <c r="X24" s="141">
        <f t="shared" si="13"/>
        <v>24000000</v>
      </c>
      <c r="Y24" s="125">
        <f t="shared" si="14"/>
        <v>110400000</v>
      </c>
      <c r="Z24" s="142">
        <f t="shared" si="15"/>
        <v>5112000</v>
      </c>
      <c r="AA24" s="142">
        <f t="shared" si="16"/>
        <v>5376000</v>
      </c>
      <c r="AB24" s="143">
        <f t="shared" si="17"/>
        <v>103156920</v>
      </c>
      <c r="AC24" s="126">
        <f t="shared" si="18"/>
        <v>57309400</v>
      </c>
      <c r="AD24" s="126">
        <f t="shared" si="19"/>
        <v>91695040</v>
      </c>
      <c r="AE24" s="144">
        <f t="shared" si="20"/>
        <v>140044640</v>
      </c>
      <c r="AG24" s="158">
        <f t="shared" si="21"/>
        <v>8109400</v>
      </c>
      <c r="AI24" s="162">
        <f t="shared" si="22"/>
        <v>10695040</v>
      </c>
    </row>
    <row r="25" spans="2:35" s="69" customFormat="1" x14ac:dyDescent="0.25">
      <c r="B25" s="91">
        <v>15</v>
      </c>
      <c r="C25" s="74" t="str">
        <f>'7410 Kab. Buton Utara'!B5</f>
        <v>Kambowa</v>
      </c>
      <c r="D25" s="74" t="str">
        <f>'7410 Kab. Buton Utara'!C5</f>
        <v>Bubu</v>
      </c>
      <c r="E25" s="75">
        <f t="shared" si="5"/>
        <v>517529596.15384614</v>
      </c>
      <c r="F25" s="74" t="str">
        <f>'7410 Kab. Buton Utara (2)'!D5</f>
        <v>Tertinggal</v>
      </c>
      <c r="G25" s="74">
        <f>'7410 Kab. Buton Utara'!E5</f>
        <v>6</v>
      </c>
      <c r="H25" s="112">
        <f>'7410 Kab. Buton Utara'!F5</f>
        <v>913</v>
      </c>
      <c r="I25" s="92">
        <f t="shared" si="6"/>
        <v>1.9090034709154016E-2</v>
      </c>
      <c r="J25" s="92">
        <f t="shared" si="7"/>
        <v>1.9090034709154016E-3</v>
      </c>
      <c r="K25" s="112">
        <f>'7410 Kab. Buton Utara'!G5</f>
        <v>179</v>
      </c>
      <c r="L25" s="92">
        <f t="shared" si="8"/>
        <v>2.3295158771473191E-2</v>
      </c>
      <c r="M25" s="92">
        <f t="shared" si="0"/>
        <v>1.1647579385736595E-2</v>
      </c>
      <c r="N25" s="93">
        <f>'7410 Kab. Buton Utara'!H5</f>
        <v>6.8284659999999997</v>
      </c>
      <c r="O25" s="92">
        <f t="shared" si="1"/>
        <v>3.9173920513245319E-3</v>
      </c>
      <c r="P25" s="92">
        <f t="shared" si="2"/>
        <v>5.8760880769867974E-4</v>
      </c>
      <c r="Q25" s="93">
        <f>'7410 Kab. Buton Utara'!I5</f>
        <v>32.71669</v>
      </c>
      <c r="R25" s="92">
        <f t="shared" si="3"/>
        <v>9.0391280102082704E-3</v>
      </c>
      <c r="S25" s="92">
        <f t="shared" si="4"/>
        <v>2.2597820025520676E-3</v>
      </c>
      <c r="T25" s="91">
        <f t="shared" si="9"/>
        <v>1.6403973666902744E-2</v>
      </c>
      <c r="U25" s="149">
        <f t="shared" si="10"/>
        <v>73576029.515304372</v>
      </c>
      <c r="V25" s="94">
        <f t="shared" si="11"/>
        <v>591105000</v>
      </c>
      <c r="W25" s="124">
        <f t="shared" si="12"/>
        <v>36000000</v>
      </c>
      <c r="X25" s="124">
        <f t="shared" si="13"/>
        <v>24000000</v>
      </c>
      <c r="Y25" s="125">
        <f t="shared" si="14"/>
        <v>110400000</v>
      </c>
      <c r="Z25" s="125">
        <f t="shared" si="15"/>
        <v>5112000</v>
      </c>
      <c r="AA25" s="125">
        <f t="shared" si="16"/>
        <v>5376000</v>
      </c>
      <c r="AB25" s="126">
        <f t="shared" si="17"/>
        <v>106398900</v>
      </c>
      <c r="AC25" s="126">
        <f t="shared" si="18"/>
        <v>59110500</v>
      </c>
      <c r="AD25" s="126">
        <f t="shared" si="19"/>
        <v>94576800</v>
      </c>
      <c r="AE25" s="81">
        <f t="shared" si="20"/>
        <v>150130800</v>
      </c>
      <c r="AG25" s="158">
        <f t="shared" si="21"/>
        <v>9910500</v>
      </c>
      <c r="AI25" s="162">
        <f t="shared" si="22"/>
        <v>13576800</v>
      </c>
    </row>
    <row r="26" spans="2:35" s="121" customFormat="1" x14ac:dyDescent="0.25">
      <c r="B26" s="106">
        <v>16</v>
      </c>
      <c r="C26" s="107" t="str">
        <f>'7410 Kab. Buton Utara'!B6</f>
        <v>Kambowa</v>
      </c>
      <c r="D26" s="107" t="str">
        <f>'7410 Kab. Buton Utara'!C6</f>
        <v>Mata</v>
      </c>
      <c r="E26" s="139">
        <f t="shared" si="5"/>
        <v>517529596.15384614</v>
      </c>
      <c r="F26" s="107" t="str">
        <f>'7410 Kab. Buton Utara (2)'!D6</f>
        <v>Tertinggal</v>
      </c>
      <c r="G26" s="107">
        <f>'7410 Kab. Buton Utara'!E6</f>
        <v>4</v>
      </c>
      <c r="H26" s="113">
        <f>'7410 Kab. Buton Utara'!F6</f>
        <v>569</v>
      </c>
      <c r="I26" s="108">
        <f t="shared" si="6"/>
        <v>1.1897294358717015E-2</v>
      </c>
      <c r="J26" s="108">
        <f t="shared" si="7"/>
        <v>1.1897294358717016E-3</v>
      </c>
      <c r="K26" s="113">
        <f>'7410 Kab. Buton Utara'!G6</f>
        <v>75</v>
      </c>
      <c r="L26" s="108">
        <f t="shared" si="8"/>
        <v>9.760541384695471E-3</v>
      </c>
      <c r="M26" s="108">
        <f t="shared" si="0"/>
        <v>4.8802706923477355E-3</v>
      </c>
      <c r="N26" s="109">
        <f>'7410 Kab. Buton Utara'!H6</f>
        <v>10.820555000000001</v>
      </c>
      <c r="O26" s="108">
        <f t="shared" si="1"/>
        <v>6.2075956954197216E-3</v>
      </c>
      <c r="P26" s="108">
        <f t="shared" si="2"/>
        <v>9.3113935431295819E-4</v>
      </c>
      <c r="Q26" s="109">
        <f>'7410 Kab. Buton Utara'!I6</f>
        <v>33.644461999999997</v>
      </c>
      <c r="R26" s="108">
        <f t="shared" si="3"/>
        <v>9.2954574210468034E-3</v>
      </c>
      <c r="S26" s="108">
        <f t="shared" si="4"/>
        <v>2.3238643552617008E-3</v>
      </c>
      <c r="T26" s="106">
        <f t="shared" si="9"/>
        <v>9.3250038377940964E-3</v>
      </c>
      <c r="U26" s="150">
        <f t="shared" si="10"/>
        <v>41825034.075990915</v>
      </c>
      <c r="V26" s="140">
        <f t="shared" si="11"/>
        <v>559354000</v>
      </c>
      <c r="W26" s="141">
        <f t="shared" si="12"/>
        <v>36000000</v>
      </c>
      <c r="X26" s="141">
        <f t="shared" si="13"/>
        <v>24000000</v>
      </c>
      <c r="Y26" s="125">
        <f t="shared" si="14"/>
        <v>110400000</v>
      </c>
      <c r="Z26" s="142">
        <f t="shared" si="15"/>
        <v>5112000</v>
      </c>
      <c r="AA26" s="142">
        <f t="shared" si="16"/>
        <v>5376000</v>
      </c>
      <c r="AB26" s="143">
        <f t="shared" si="17"/>
        <v>100683720</v>
      </c>
      <c r="AC26" s="126">
        <f t="shared" si="18"/>
        <v>55935400</v>
      </c>
      <c r="AD26" s="126">
        <f t="shared" si="19"/>
        <v>89496640</v>
      </c>
      <c r="AE26" s="144">
        <f t="shared" si="20"/>
        <v>132350240</v>
      </c>
      <c r="AG26" s="158">
        <f t="shared" si="21"/>
        <v>6735400</v>
      </c>
      <c r="AI26" s="162">
        <f t="shared" si="22"/>
        <v>8496640</v>
      </c>
    </row>
    <row r="27" spans="2:35" s="69" customFormat="1" x14ac:dyDescent="0.25">
      <c r="B27" s="91">
        <v>17</v>
      </c>
      <c r="C27" s="74" t="str">
        <f>'7410 Kab. Buton Utara'!B8</f>
        <v>Kambowa</v>
      </c>
      <c r="D27" s="74" t="str">
        <f>'7410 Kab. Buton Utara'!C8</f>
        <v>Pongkowulu</v>
      </c>
      <c r="E27" s="75">
        <f t="shared" si="5"/>
        <v>517529596.15384614</v>
      </c>
      <c r="F27" s="74" t="str">
        <f>'7410 Kab. Buton Utara (2)'!D8</f>
        <v>Tertinggal</v>
      </c>
      <c r="G27" s="74">
        <f>'7410 Kab. Buton Utara'!E8</f>
        <v>7</v>
      </c>
      <c r="H27" s="112">
        <f>'7410 Kab. Buton Utara'!F8</f>
        <v>1016</v>
      </c>
      <c r="I27" s="92">
        <f t="shared" si="6"/>
        <v>2.124367498849998E-2</v>
      </c>
      <c r="J27" s="92">
        <f t="shared" si="7"/>
        <v>2.124367498849998E-3</v>
      </c>
      <c r="K27" s="112">
        <f>'7410 Kab. Buton Utara'!G8</f>
        <v>293</v>
      </c>
      <c r="L27" s="92">
        <f t="shared" si="8"/>
        <v>3.813118167621031E-2</v>
      </c>
      <c r="M27" s="92">
        <f t="shared" si="0"/>
        <v>1.9065590838105155E-2</v>
      </c>
      <c r="N27" s="93">
        <f>'7410 Kab. Buton Utara'!H8</f>
        <v>36.435775</v>
      </c>
      <c r="O27" s="92">
        <f t="shared" si="1"/>
        <v>2.0902676438434211E-2</v>
      </c>
      <c r="P27" s="92">
        <f t="shared" si="2"/>
        <v>3.1354014657651317E-3</v>
      </c>
      <c r="Q27" s="93">
        <f>'7410 Kab. Buton Utara'!I8</f>
        <v>33.50976</v>
      </c>
      <c r="R27" s="92">
        <f t="shared" si="3"/>
        <v>9.2582412900374927E-3</v>
      </c>
      <c r="S27" s="92">
        <f t="shared" si="4"/>
        <v>2.3145603225093732E-3</v>
      </c>
      <c r="T27" s="91">
        <f t="shared" si="9"/>
        <v>2.6639920125229657E-2</v>
      </c>
      <c r="U27" s="149">
        <f t="shared" si="10"/>
        <v>119486874.90116714</v>
      </c>
      <c r="V27" s="94">
        <f t="shared" si="11"/>
        <v>637016000</v>
      </c>
      <c r="W27" s="124">
        <f t="shared" si="12"/>
        <v>36000000</v>
      </c>
      <c r="X27" s="124">
        <f t="shared" si="13"/>
        <v>24000000</v>
      </c>
      <c r="Y27" s="125">
        <f t="shared" si="14"/>
        <v>110400000</v>
      </c>
      <c r="Z27" s="125">
        <f t="shared" si="15"/>
        <v>5112000</v>
      </c>
      <c r="AA27" s="125">
        <f t="shared" si="16"/>
        <v>5376000</v>
      </c>
      <c r="AB27" s="126">
        <f t="shared" si="17"/>
        <v>114662880</v>
      </c>
      <c r="AC27" s="126">
        <f t="shared" si="18"/>
        <v>63701600</v>
      </c>
      <c r="AD27" s="126">
        <f t="shared" si="19"/>
        <v>101922560</v>
      </c>
      <c r="AE27" s="81">
        <f t="shared" si="20"/>
        <v>175840960</v>
      </c>
      <c r="AG27" s="158">
        <f t="shared" si="21"/>
        <v>14501600</v>
      </c>
      <c r="AI27" s="162">
        <f t="shared" si="22"/>
        <v>20922560</v>
      </c>
    </row>
    <row r="28" spans="2:35" s="121" customFormat="1" x14ac:dyDescent="0.25">
      <c r="B28" s="106">
        <v>18</v>
      </c>
      <c r="C28" s="107" t="str">
        <f>'7410 Kab. Buton Utara'!B30</f>
        <v>Kambowa</v>
      </c>
      <c r="D28" s="107" t="str">
        <f>'7410 Kab. Buton Utara'!C30</f>
        <v>Lagundi</v>
      </c>
      <c r="E28" s="139">
        <f t="shared" si="5"/>
        <v>517529596.15384614</v>
      </c>
      <c r="F28" s="107" t="str">
        <f>'7410 Kab. Buton Utara (2)'!D30</f>
        <v>Tertinggal</v>
      </c>
      <c r="G28" s="107">
        <f>'7410 Kab. Buton Utara'!E30</f>
        <v>5</v>
      </c>
      <c r="H28" s="113">
        <f>'7410 Kab. Buton Utara'!F30</f>
        <v>901</v>
      </c>
      <c r="I28" s="108">
        <f t="shared" si="6"/>
        <v>1.883912516204575E-2</v>
      </c>
      <c r="J28" s="108">
        <f t="shared" si="7"/>
        <v>1.8839125162045751E-3</v>
      </c>
      <c r="K28" s="113">
        <f>'7410 Kab. Buton Utara'!G30</f>
        <v>141</v>
      </c>
      <c r="L28" s="108">
        <f t="shared" si="8"/>
        <v>1.8349817803227485E-2</v>
      </c>
      <c r="M28" s="108">
        <f t="shared" si="0"/>
        <v>9.1749089016137427E-3</v>
      </c>
      <c r="N28" s="109">
        <f>'7410 Kab. Buton Utara'!H30</f>
        <v>27.204411</v>
      </c>
      <c r="O28" s="108">
        <f t="shared" si="1"/>
        <v>1.5606776604345056E-2</v>
      </c>
      <c r="P28" s="108">
        <f t="shared" si="2"/>
        <v>2.3410164906517584E-3</v>
      </c>
      <c r="Q28" s="109">
        <f>'7410 Kab. Buton Utara'!I30</f>
        <v>34.748607999999997</v>
      </c>
      <c r="R28" s="108">
        <f t="shared" si="3"/>
        <v>9.6005163079928672E-3</v>
      </c>
      <c r="S28" s="108">
        <f t="shared" si="4"/>
        <v>2.4001290769982168E-3</v>
      </c>
      <c r="T28" s="106">
        <f t="shared" si="9"/>
        <v>1.5799966985468292E-2</v>
      </c>
      <c r="U28" s="150">
        <f t="shared" si="10"/>
        <v>70866904.621357068</v>
      </c>
      <c r="V28" s="140">
        <f t="shared" si="11"/>
        <v>588396000</v>
      </c>
      <c r="W28" s="141">
        <f t="shared" si="12"/>
        <v>36000000</v>
      </c>
      <c r="X28" s="141">
        <f t="shared" si="13"/>
        <v>24000000</v>
      </c>
      <c r="Y28" s="125">
        <f t="shared" si="14"/>
        <v>110400000</v>
      </c>
      <c r="Z28" s="142">
        <f t="shared" si="15"/>
        <v>5112000</v>
      </c>
      <c r="AA28" s="142">
        <f t="shared" si="16"/>
        <v>5376000</v>
      </c>
      <c r="AB28" s="143">
        <f t="shared" si="17"/>
        <v>105911280</v>
      </c>
      <c r="AC28" s="126">
        <f t="shared" si="18"/>
        <v>58839600</v>
      </c>
      <c r="AD28" s="126">
        <f t="shared" si="19"/>
        <v>94143360</v>
      </c>
      <c r="AE28" s="144">
        <f t="shared" si="20"/>
        <v>148613760</v>
      </c>
      <c r="AG28" s="158">
        <f t="shared" si="21"/>
        <v>9639600</v>
      </c>
      <c r="AI28" s="162">
        <f t="shared" si="22"/>
        <v>13143360</v>
      </c>
    </row>
    <row r="29" spans="2:35" s="69" customFormat="1" x14ac:dyDescent="0.25">
      <c r="B29" s="91">
        <v>19</v>
      </c>
      <c r="C29" s="74" t="str">
        <f>'7410 Kab. Buton Utara'!B35</f>
        <v>Kambowa</v>
      </c>
      <c r="D29" s="74" t="str">
        <f>'7410 Kab. Buton Utara'!C35</f>
        <v>Bubu Barat</v>
      </c>
      <c r="E29" s="75">
        <f t="shared" si="5"/>
        <v>517529596.15384614</v>
      </c>
      <c r="F29" s="74" t="str">
        <f>'7410 Kab. Buton Utara (2)'!D35</f>
        <v>Tertinggal</v>
      </c>
      <c r="G29" s="74">
        <f>'7410 Kab. Buton Utara'!E35</f>
        <v>3</v>
      </c>
      <c r="H29" s="112">
        <f>'7410 Kab. Buton Utara'!F35</f>
        <v>219</v>
      </c>
      <c r="I29" s="92">
        <f t="shared" si="6"/>
        <v>4.5790992347258816E-3</v>
      </c>
      <c r="J29" s="92">
        <f t="shared" si="7"/>
        <v>4.5790992347258816E-4</v>
      </c>
      <c r="K29" s="112">
        <f>'7410 Kab. Buton Utara'!G35</f>
        <v>61</v>
      </c>
      <c r="L29" s="92">
        <f t="shared" si="8"/>
        <v>7.9385736595523164E-3</v>
      </c>
      <c r="M29" s="92">
        <f t="shared" si="0"/>
        <v>3.9692868297761582E-3</v>
      </c>
      <c r="N29" s="93">
        <f>'7410 Kab. Buton Utara'!H35</f>
        <v>5.0394579999999998</v>
      </c>
      <c r="O29" s="92">
        <f t="shared" si="1"/>
        <v>2.8910640709324496E-3</v>
      </c>
      <c r="P29" s="92">
        <f t="shared" si="2"/>
        <v>4.3365961063986742E-4</v>
      </c>
      <c r="Q29" s="93">
        <f>'7410 Kab. Buton Utara'!I35</f>
        <v>63.865943999999999</v>
      </c>
      <c r="R29" s="92">
        <f t="shared" si="3"/>
        <v>1.7645197093862273E-2</v>
      </c>
      <c r="S29" s="92">
        <f t="shared" si="4"/>
        <v>4.4112992734655684E-3</v>
      </c>
      <c r="T29" s="91">
        <f t="shared" si="9"/>
        <v>9.2721556373541805E-3</v>
      </c>
      <c r="U29" s="149">
        <f t="shared" si="10"/>
        <v>41587996.341454484</v>
      </c>
      <c r="V29" s="94">
        <f t="shared" si="11"/>
        <v>559117000</v>
      </c>
      <c r="W29" s="124">
        <f t="shared" si="12"/>
        <v>36000000</v>
      </c>
      <c r="X29" s="124">
        <f t="shared" si="13"/>
        <v>24000000</v>
      </c>
      <c r="Y29" s="125">
        <f t="shared" si="14"/>
        <v>110400000</v>
      </c>
      <c r="Z29" s="125">
        <f t="shared" si="15"/>
        <v>5112000</v>
      </c>
      <c r="AA29" s="125">
        <f t="shared" si="16"/>
        <v>5376000</v>
      </c>
      <c r="AB29" s="126">
        <f t="shared" si="17"/>
        <v>100641060</v>
      </c>
      <c r="AC29" s="126">
        <f t="shared" si="18"/>
        <v>55911700</v>
      </c>
      <c r="AD29" s="126">
        <f t="shared" si="19"/>
        <v>89458720</v>
      </c>
      <c r="AE29" s="81">
        <f t="shared" si="20"/>
        <v>132217520</v>
      </c>
      <c r="AG29" s="158">
        <f t="shared" si="21"/>
        <v>6711700</v>
      </c>
      <c r="AI29" s="162">
        <f t="shared" si="22"/>
        <v>8458720</v>
      </c>
    </row>
    <row r="30" spans="2:35" s="121" customFormat="1" x14ac:dyDescent="0.25">
      <c r="B30" s="106">
        <v>20</v>
      </c>
      <c r="C30" s="107" t="str">
        <f>'7410 Kab. Buton Utara'!B41</f>
        <v>Kambowa</v>
      </c>
      <c r="D30" s="107" t="str">
        <f>'7410 Kab. Buton Utara'!C41</f>
        <v>Bente</v>
      </c>
      <c r="E30" s="139">
        <f t="shared" si="5"/>
        <v>517529596.15384614</v>
      </c>
      <c r="F30" s="107" t="str">
        <f>'7410 Kab. Buton Utara (2)'!D41</f>
        <v>Tertinggal</v>
      </c>
      <c r="G30" s="107">
        <f>'7410 Kab. Buton Utara'!E41</f>
        <v>4</v>
      </c>
      <c r="H30" s="113">
        <f>'7410 Kab. Buton Utara'!F41</f>
        <v>437</v>
      </c>
      <c r="I30" s="108">
        <f t="shared" si="6"/>
        <v>9.1372893405260742E-3</v>
      </c>
      <c r="J30" s="108">
        <f t="shared" si="7"/>
        <v>9.1372893405260744E-4</v>
      </c>
      <c r="K30" s="113">
        <f>'7410 Kab. Buton Utara'!G41</f>
        <v>70</v>
      </c>
      <c r="L30" s="108">
        <f t="shared" si="8"/>
        <v>9.1098386257157729E-3</v>
      </c>
      <c r="M30" s="108">
        <f t="shared" si="0"/>
        <v>4.5549193128578865E-3</v>
      </c>
      <c r="N30" s="109">
        <f>'7410 Kab. Buton Utara'!H41</f>
        <v>7.2137029999999998</v>
      </c>
      <c r="O30" s="108">
        <f t="shared" si="1"/>
        <v>4.138396939051308E-3</v>
      </c>
      <c r="P30" s="108">
        <f t="shared" si="2"/>
        <v>6.2075954085769622E-4</v>
      </c>
      <c r="Q30" s="109">
        <f>'7410 Kab. Buton Utara'!I41</f>
        <v>36.948517000000002</v>
      </c>
      <c r="R30" s="108">
        <f t="shared" si="3"/>
        <v>1.0208317985418344E-2</v>
      </c>
      <c r="S30" s="108">
        <f t="shared" si="4"/>
        <v>2.552079496354586E-3</v>
      </c>
      <c r="T30" s="106">
        <f t="shared" si="9"/>
        <v>8.6414872841227772E-3</v>
      </c>
      <c r="U30" s="150">
        <f t="shared" si="10"/>
        <v>38759287.010779031</v>
      </c>
      <c r="V30" s="140">
        <f t="shared" si="11"/>
        <v>556288000</v>
      </c>
      <c r="W30" s="141">
        <f t="shared" si="12"/>
        <v>36000000</v>
      </c>
      <c r="X30" s="141">
        <f t="shared" si="13"/>
        <v>24000000</v>
      </c>
      <c r="Y30" s="125">
        <f t="shared" si="14"/>
        <v>110400000</v>
      </c>
      <c r="Z30" s="142">
        <f t="shared" si="15"/>
        <v>5112000</v>
      </c>
      <c r="AA30" s="142">
        <f t="shared" si="16"/>
        <v>5376000</v>
      </c>
      <c r="AB30" s="143">
        <f t="shared" si="17"/>
        <v>100131840</v>
      </c>
      <c r="AC30" s="126">
        <f t="shared" si="18"/>
        <v>55628800</v>
      </c>
      <c r="AD30" s="126">
        <f t="shared" si="19"/>
        <v>89006080</v>
      </c>
      <c r="AE30" s="144">
        <f t="shared" si="20"/>
        <v>130633280</v>
      </c>
      <c r="AG30" s="158">
        <f t="shared" si="21"/>
        <v>6428800</v>
      </c>
      <c r="AI30" s="162">
        <f t="shared" si="22"/>
        <v>8006080</v>
      </c>
    </row>
    <row r="31" spans="2:35" s="69" customFormat="1" x14ac:dyDescent="0.25">
      <c r="B31" s="91">
        <v>21</v>
      </c>
      <c r="C31" s="74" t="str">
        <f>'7410 Kab. Buton Utara'!B43</f>
        <v>Kambowa</v>
      </c>
      <c r="D31" s="74" t="str">
        <f>'7410 Kab. Buton Utara'!C43</f>
        <v>Morindino</v>
      </c>
      <c r="E31" s="75">
        <f t="shared" si="5"/>
        <v>517529596.15384614</v>
      </c>
      <c r="F31" s="74" t="str">
        <f>'7410 Kab. Buton Utara (2)'!D43</f>
        <v>Tertinggal</v>
      </c>
      <c r="G31" s="74">
        <f>'7410 Kab. Buton Utara'!E43</f>
        <v>2</v>
      </c>
      <c r="H31" s="112">
        <f>'7410 Kab. Buton Utara'!F43</f>
        <v>448</v>
      </c>
      <c r="I31" s="92">
        <f t="shared" si="6"/>
        <v>9.3672897587086523E-3</v>
      </c>
      <c r="J31" s="92">
        <f t="shared" si="7"/>
        <v>9.367289758708653E-4</v>
      </c>
      <c r="K31" s="112">
        <f>'7410 Kab. Buton Utara'!G43</f>
        <v>37</v>
      </c>
      <c r="L31" s="92">
        <f t="shared" si="8"/>
        <v>4.8152004164497657E-3</v>
      </c>
      <c r="M31" s="92">
        <f t="shared" si="0"/>
        <v>2.4076002082248828E-3</v>
      </c>
      <c r="N31" s="93">
        <f>'7410 Kab. Buton Utara'!H43</f>
        <v>38.754950999999998</v>
      </c>
      <c r="O31" s="92">
        <f t="shared" si="1"/>
        <v>2.2233154122297996E-2</v>
      </c>
      <c r="P31" s="92">
        <f t="shared" si="2"/>
        <v>3.3349731183446992E-3</v>
      </c>
      <c r="Q31" s="93">
        <f>'7410 Kab. Buton Utara'!I43</f>
        <v>58.118174000000003</v>
      </c>
      <c r="R31" s="92">
        <f t="shared" si="3"/>
        <v>1.6057174931374724E-2</v>
      </c>
      <c r="S31" s="92">
        <f t="shared" si="4"/>
        <v>4.0142937328436811E-3</v>
      </c>
      <c r="T31" s="91">
        <f t="shared" si="9"/>
        <v>1.0693596035284129E-2</v>
      </c>
      <c r="U31" s="149">
        <f t="shared" si="10"/>
        <v>47963521.125632368</v>
      </c>
      <c r="V31" s="94">
        <f t="shared" si="11"/>
        <v>565493000</v>
      </c>
      <c r="W31" s="124">
        <f t="shared" si="12"/>
        <v>36000000</v>
      </c>
      <c r="X31" s="124">
        <f t="shared" si="13"/>
        <v>24000000</v>
      </c>
      <c r="Y31" s="125">
        <f t="shared" si="14"/>
        <v>110400000</v>
      </c>
      <c r="Z31" s="125">
        <f t="shared" si="15"/>
        <v>5112000</v>
      </c>
      <c r="AA31" s="125">
        <f t="shared" si="16"/>
        <v>5376000</v>
      </c>
      <c r="AB31" s="126">
        <f t="shared" si="17"/>
        <v>101788740</v>
      </c>
      <c r="AC31" s="126">
        <f t="shared" si="18"/>
        <v>56549300</v>
      </c>
      <c r="AD31" s="126">
        <f t="shared" si="19"/>
        <v>90478880</v>
      </c>
      <c r="AE31" s="81">
        <f t="shared" si="20"/>
        <v>135788080</v>
      </c>
      <c r="AG31" s="158">
        <f t="shared" si="21"/>
        <v>7349300</v>
      </c>
      <c r="AI31" s="162">
        <f t="shared" si="22"/>
        <v>9478880</v>
      </c>
    </row>
    <row r="32" spans="2:35" s="121" customFormat="1" x14ac:dyDescent="0.25">
      <c r="B32" s="106">
        <v>22</v>
      </c>
      <c r="C32" s="107" t="str">
        <f>'7410 Kab. Buton Utara'!B62</f>
        <v>Kambowa</v>
      </c>
      <c r="D32" s="107" t="str">
        <f>'7410 Kab. Buton Utara'!C62</f>
        <v>Lahumoko</v>
      </c>
      <c r="E32" s="139">
        <f t="shared" si="5"/>
        <v>517529596.15384614</v>
      </c>
      <c r="F32" s="107" t="str">
        <f>'7410 Kab. Buton Utara (2)'!D62</f>
        <v>Tertinggal</v>
      </c>
      <c r="G32" s="107">
        <f>'7410 Kab. Buton Utara'!E62</f>
        <v>5</v>
      </c>
      <c r="H32" s="113">
        <f>'7410 Kab. Buton Utara'!F62</f>
        <v>621</v>
      </c>
      <c r="I32" s="108">
        <f t="shared" si="6"/>
        <v>1.2984569062852842E-2</v>
      </c>
      <c r="J32" s="108">
        <f t="shared" si="7"/>
        <v>1.2984569062852844E-3</v>
      </c>
      <c r="K32" s="113">
        <f>'7410 Kab. Buton Utara'!G62</f>
        <v>127</v>
      </c>
      <c r="L32" s="108">
        <f t="shared" si="8"/>
        <v>1.6527850078084331E-2</v>
      </c>
      <c r="M32" s="108">
        <f t="shared" si="0"/>
        <v>8.2639250390421654E-3</v>
      </c>
      <c r="N32" s="109">
        <f>'7410 Kab. Buton Utara'!H62</f>
        <v>17.002756999999999</v>
      </c>
      <c r="O32" s="108">
        <f t="shared" si="1"/>
        <v>9.7542354494263486E-3</v>
      </c>
      <c r="P32" s="108">
        <f t="shared" si="2"/>
        <v>1.4631353174139523E-3</v>
      </c>
      <c r="Q32" s="109">
        <f>'7410 Kab. Buton Utara'!I62</f>
        <v>44.714925999999998</v>
      </c>
      <c r="R32" s="108">
        <f t="shared" si="3"/>
        <v>1.2354059658265859E-2</v>
      </c>
      <c r="S32" s="108">
        <f t="shared" si="4"/>
        <v>3.0885149145664648E-3</v>
      </c>
      <c r="T32" s="106">
        <f t="shared" si="9"/>
        <v>1.4114032177307867E-2</v>
      </c>
      <c r="U32" s="150">
        <f t="shared" si="10"/>
        <v>63305054.564479262</v>
      </c>
      <c r="V32" s="140">
        <f t="shared" si="11"/>
        <v>580834000</v>
      </c>
      <c r="W32" s="141">
        <f t="shared" si="12"/>
        <v>36000000</v>
      </c>
      <c r="X32" s="141">
        <f t="shared" si="13"/>
        <v>24000000</v>
      </c>
      <c r="Y32" s="125">
        <f t="shared" si="14"/>
        <v>110400000</v>
      </c>
      <c r="Z32" s="142">
        <f t="shared" si="15"/>
        <v>5112000</v>
      </c>
      <c r="AA32" s="142">
        <f t="shared" si="16"/>
        <v>5376000</v>
      </c>
      <c r="AB32" s="143">
        <f t="shared" si="17"/>
        <v>104550120</v>
      </c>
      <c r="AC32" s="126">
        <f t="shared" si="18"/>
        <v>58083400</v>
      </c>
      <c r="AD32" s="126">
        <f t="shared" si="19"/>
        <v>92933440</v>
      </c>
      <c r="AE32" s="144">
        <f t="shared" si="20"/>
        <v>144379040</v>
      </c>
      <c r="AG32" s="158">
        <f t="shared" si="21"/>
        <v>8883400</v>
      </c>
      <c r="AI32" s="162">
        <f t="shared" si="22"/>
        <v>11933440</v>
      </c>
    </row>
    <row r="33" spans="2:35" s="69" customFormat="1" x14ac:dyDescent="0.25">
      <c r="B33" s="91">
        <v>23</v>
      </c>
      <c r="C33" s="74" t="str">
        <f>'7410 Kab. Buton Utara'!B65</f>
        <v>Kambowa</v>
      </c>
      <c r="D33" s="74" t="str">
        <f>'7410 Kab. Buton Utara'!C65</f>
        <v>Konde</v>
      </c>
      <c r="E33" s="75">
        <f t="shared" si="5"/>
        <v>517529596.15384614</v>
      </c>
      <c r="F33" s="74" t="str">
        <f>'7410 Kab. Buton Utara (2)'!D65</f>
        <v>Tertinggal</v>
      </c>
      <c r="G33" s="74">
        <f>'7410 Kab. Buton Utara'!E65</f>
        <v>4</v>
      </c>
      <c r="H33" s="112">
        <f>'7410 Kab. Buton Utara'!F65</f>
        <v>661</v>
      </c>
      <c r="I33" s="92">
        <f t="shared" si="6"/>
        <v>1.38209342198804E-2</v>
      </c>
      <c r="J33" s="92">
        <f t="shared" si="7"/>
        <v>1.38209342198804E-3</v>
      </c>
      <c r="K33" s="112">
        <f>'7410 Kab. Buton Utara'!G65</f>
        <v>72</v>
      </c>
      <c r="L33" s="92">
        <f t="shared" si="8"/>
        <v>9.3701197293076521E-3</v>
      </c>
      <c r="M33" s="92">
        <f t="shared" si="0"/>
        <v>4.6850598646538261E-3</v>
      </c>
      <c r="N33" s="93">
        <f>'7410 Kab. Buton Utara'!H65</f>
        <v>18.136274</v>
      </c>
      <c r="O33" s="92">
        <f t="shared" si="1"/>
        <v>1.0404517736230037E-2</v>
      </c>
      <c r="P33" s="92">
        <f t="shared" si="2"/>
        <v>1.5606776604345056E-3</v>
      </c>
      <c r="Q33" s="93">
        <f>'7410 Kab. Buton Utara'!I65</f>
        <v>36.064888000000003</v>
      </c>
      <c r="R33" s="92">
        <f t="shared" si="3"/>
        <v>9.9641846197101296E-3</v>
      </c>
      <c r="S33" s="92">
        <f t="shared" si="4"/>
        <v>2.4910461549275324E-3</v>
      </c>
      <c r="T33" s="91">
        <f t="shared" si="9"/>
        <v>1.0118877102003904E-2</v>
      </c>
      <c r="U33" s="149">
        <f t="shared" si="10"/>
        <v>45385759.294464171</v>
      </c>
      <c r="V33" s="94">
        <f t="shared" si="11"/>
        <v>562915000</v>
      </c>
      <c r="W33" s="124">
        <f t="shared" si="12"/>
        <v>36000000</v>
      </c>
      <c r="X33" s="124">
        <f t="shared" si="13"/>
        <v>24000000</v>
      </c>
      <c r="Y33" s="125">
        <f t="shared" si="14"/>
        <v>110400000</v>
      </c>
      <c r="Z33" s="125">
        <f t="shared" si="15"/>
        <v>5112000</v>
      </c>
      <c r="AA33" s="125">
        <f t="shared" si="16"/>
        <v>5376000</v>
      </c>
      <c r="AB33" s="126">
        <f t="shared" si="17"/>
        <v>101324700</v>
      </c>
      <c r="AC33" s="126">
        <f t="shared" si="18"/>
        <v>56291500</v>
      </c>
      <c r="AD33" s="126">
        <f t="shared" si="19"/>
        <v>90066400</v>
      </c>
      <c r="AE33" s="81">
        <f t="shared" si="20"/>
        <v>134344400</v>
      </c>
      <c r="AG33" s="158">
        <f t="shared" si="21"/>
        <v>7091500</v>
      </c>
      <c r="AI33" s="162">
        <f t="shared" si="22"/>
        <v>9066400</v>
      </c>
    </row>
    <row r="34" spans="2:35" s="121" customFormat="1" x14ac:dyDescent="0.25">
      <c r="B34" s="106">
        <v>24</v>
      </c>
      <c r="C34" s="107" t="str">
        <f>'7410 Kab. Buton Utara'!B9</f>
        <v>Kulisusu</v>
      </c>
      <c r="D34" s="107" t="str">
        <f>'7410 Kab. Buton Utara'!C9</f>
        <v>Tomoahi</v>
      </c>
      <c r="E34" s="139">
        <f t="shared" si="5"/>
        <v>517529596.15384614</v>
      </c>
      <c r="F34" s="107" t="str">
        <f>'7410 Kab. Buton Utara (2)'!D9</f>
        <v>Tertinggal</v>
      </c>
      <c r="G34" s="107">
        <f>'7410 Kab. Buton Utara'!E9</f>
        <v>4</v>
      </c>
      <c r="H34" s="113">
        <f>'7410 Kab. Buton Utara'!F9</f>
        <v>955</v>
      </c>
      <c r="I34" s="108">
        <f t="shared" si="6"/>
        <v>1.9968218124032953E-2</v>
      </c>
      <c r="J34" s="108">
        <f t="shared" si="7"/>
        <v>1.9968218124032954E-3</v>
      </c>
      <c r="K34" s="113">
        <f>'7410 Kab. Buton Utara'!G9</f>
        <v>82</v>
      </c>
      <c r="L34" s="108">
        <f t="shared" si="8"/>
        <v>1.0671525247267048E-2</v>
      </c>
      <c r="M34" s="108">
        <f t="shared" si="0"/>
        <v>5.3357626236335241E-3</v>
      </c>
      <c r="N34" s="109">
        <f>'7410 Kab. Buton Utara'!H9</f>
        <v>43.266348999999998</v>
      </c>
      <c r="O34" s="108">
        <f t="shared" si="1"/>
        <v>2.482127781882975E-2</v>
      </c>
      <c r="P34" s="108">
        <f t="shared" si="2"/>
        <v>3.7231916728244622E-3</v>
      </c>
      <c r="Q34" s="109">
        <f>'7410 Kab. Buton Utara'!I9</f>
        <v>41.039921</v>
      </c>
      <c r="R34" s="108">
        <f t="shared" si="3"/>
        <v>1.1338711203603868E-2</v>
      </c>
      <c r="S34" s="108">
        <f t="shared" si="4"/>
        <v>2.8346778009009669E-3</v>
      </c>
      <c r="T34" s="106">
        <f t="shared" si="9"/>
        <v>1.3890453909762249E-2</v>
      </c>
      <c r="U34" s="150">
        <f t="shared" si="10"/>
        <v>62302248.686711542</v>
      </c>
      <c r="V34" s="140">
        <f t="shared" si="11"/>
        <v>579831000</v>
      </c>
      <c r="W34" s="141">
        <f t="shared" si="12"/>
        <v>36000000</v>
      </c>
      <c r="X34" s="141">
        <f t="shared" si="13"/>
        <v>24000000</v>
      </c>
      <c r="Y34" s="125">
        <f t="shared" si="14"/>
        <v>110400000</v>
      </c>
      <c r="Z34" s="142">
        <f t="shared" si="15"/>
        <v>5112000</v>
      </c>
      <c r="AA34" s="142">
        <f t="shared" si="16"/>
        <v>5376000</v>
      </c>
      <c r="AB34" s="143">
        <f t="shared" si="17"/>
        <v>104369580</v>
      </c>
      <c r="AC34" s="126">
        <f t="shared" si="18"/>
        <v>57983100</v>
      </c>
      <c r="AD34" s="126">
        <f t="shared" si="19"/>
        <v>92772960</v>
      </c>
      <c r="AE34" s="144">
        <f t="shared" si="20"/>
        <v>143817360</v>
      </c>
      <c r="AG34" s="158">
        <f t="shared" si="21"/>
        <v>8783100</v>
      </c>
      <c r="AI34" s="162">
        <f t="shared" si="22"/>
        <v>11772960</v>
      </c>
    </row>
    <row r="35" spans="2:35" s="69" customFormat="1" x14ac:dyDescent="0.25">
      <c r="B35" s="91">
        <v>25</v>
      </c>
      <c r="C35" s="74" t="str">
        <f>'7410 Kab. Buton Utara'!B11</f>
        <v>Kulisusu</v>
      </c>
      <c r="D35" s="74" t="str">
        <f>'7410 Kab. Buton Utara'!C11</f>
        <v>Rombo</v>
      </c>
      <c r="E35" s="75">
        <f t="shared" si="5"/>
        <v>517529596.15384614</v>
      </c>
      <c r="F35" s="74" t="str">
        <f>'7410 Kab. Buton Utara (2)'!D11</f>
        <v>Tertinggal</v>
      </c>
      <c r="G35" s="74">
        <f>'7410 Kab. Buton Utara'!E11</f>
        <v>6</v>
      </c>
      <c r="H35" s="112">
        <f>'7410 Kab. Buton Utara'!F11</f>
        <v>1034</v>
      </c>
      <c r="I35" s="92">
        <f t="shared" si="6"/>
        <v>2.162003930916238E-2</v>
      </c>
      <c r="J35" s="92">
        <f t="shared" si="7"/>
        <v>2.1620039309162382E-3</v>
      </c>
      <c r="K35" s="112">
        <f>'7410 Kab. Buton Utara'!G11</f>
        <v>155</v>
      </c>
      <c r="L35" s="92">
        <f t="shared" si="8"/>
        <v>2.017178552837064E-2</v>
      </c>
      <c r="M35" s="92">
        <f t="shared" si="0"/>
        <v>1.008589276418532E-2</v>
      </c>
      <c r="N35" s="93">
        <f>'7410 Kab. Buton Utara'!H11</f>
        <v>0.95215399999999994</v>
      </c>
      <c r="O35" s="92">
        <f t="shared" si="1"/>
        <v>5.4623696028315266E-4</v>
      </c>
      <c r="P35" s="92">
        <f t="shared" si="2"/>
        <v>8.193554404247289E-5</v>
      </c>
      <c r="Q35" s="93">
        <f>'7410 Kab. Buton Utara'!I11</f>
        <v>45.555869999999999</v>
      </c>
      <c r="R35" s="92">
        <f t="shared" si="3"/>
        <v>1.2586399802254037E-2</v>
      </c>
      <c r="S35" s="92">
        <f t="shared" si="4"/>
        <v>3.1465999505635093E-3</v>
      </c>
      <c r="T35" s="91">
        <f t="shared" si="9"/>
        <v>1.547643218970754E-2</v>
      </c>
      <c r="U35" s="149">
        <f t="shared" si="10"/>
        <v>69415768.075694978</v>
      </c>
      <c r="V35" s="94">
        <f t="shared" si="11"/>
        <v>586945000</v>
      </c>
      <c r="W35" s="124">
        <f t="shared" si="12"/>
        <v>36000000</v>
      </c>
      <c r="X35" s="124">
        <f t="shared" si="13"/>
        <v>24000000</v>
      </c>
      <c r="Y35" s="125">
        <f t="shared" si="14"/>
        <v>110400000</v>
      </c>
      <c r="Z35" s="125">
        <f t="shared" si="15"/>
        <v>5112000</v>
      </c>
      <c r="AA35" s="125">
        <f t="shared" si="16"/>
        <v>5376000</v>
      </c>
      <c r="AB35" s="126">
        <f t="shared" si="17"/>
        <v>105650100</v>
      </c>
      <c r="AC35" s="126">
        <f t="shared" si="18"/>
        <v>58694500</v>
      </c>
      <c r="AD35" s="126">
        <f t="shared" si="19"/>
        <v>93911200</v>
      </c>
      <c r="AE35" s="81">
        <f t="shared" si="20"/>
        <v>147801200</v>
      </c>
      <c r="AG35" s="158">
        <f t="shared" si="21"/>
        <v>9494500</v>
      </c>
      <c r="AI35" s="162">
        <f t="shared" si="22"/>
        <v>12911200</v>
      </c>
    </row>
    <row r="36" spans="2:35" s="121" customFormat="1" x14ac:dyDescent="0.25">
      <c r="B36" s="106">
        <v>26</v>
      </c>
      <c r="C36" s="107" t="str">
        <f>'7410 Kab. Buton Utara'!B14</f>
        <v>Kulisusu</v>
      </c>
      <c r="D36" s="107" t="str">
        <f>'7410 Kab. Buton Utara'!C14</f>
        <v>Loji</v>
      </c>
      <c r="E36" s="139">
        <f t="shared" si="5"/>
        <v>517529596.15384614</v>
      </c>
      <c r="F36" s="107" t="str">
        <f>'7410 Kab. Buton Utara (2)'!D14</f>
        <v>Tertinggal</v>
      </c>
      <c r="G36" s="107">
        <f>'7410 Kab. Buton Utara'!E14</f>
        <v>4</v>
      </c>
      <c r="H36" s="113">
        <f>'7410 Kab. Buton Utara'!F14</f>
        <v>1169</v>
      </c>
      <c r="I36" s="108">
        <f t="shared" si="6"/>
        <v>2.4442771714130389E-2</v>
      </c>
      <c r="J36" s="108">
        <f t="shared" si="7"/>
        <v>2.4442771714130391E-3</v>
      </c>
      <c r="K36" s="113">
        <f>'7410 Kab. Buton Utara'!G14</f>
        <v>81</v>
      </c>
      <c r="L36" s="108">
        <f t="shared" si="8"/>
        <v>1.0541384695471109E-2</v>
      </c>
      <c r="M36" s="108">
        <f t="shared" si="0"/>
        <v>5.2706923477355543E-3</v>
      </c>
      <c r="N36" s="109">
        <f>'7410 Kab. Buton Utara'!H14</f>
        <v>1.616592</v>
      </c>
      <c r="O36" s="108">
        <f t="shared" si="1"/>
        <v>9.274154181971218E-4</v>
      </c>
      <c r="P36" s="108">
        <f t="shared" si="2"/>
        <v>1.3911231272956825E-4</v>
      </c>
      <c r="Q36" s="109">
        <f>'7410 Kab. Buton Utara'!I14</f>
        <v>58.791933999999998</v>
      </c>
      <c r="R36" s="108">
        <f t="shared" si="3"/>
        <v>1.6243324657650757E-2</v>
      </c>
      <c r="S36" s="108">
        <f t="shared" si="4"/>
        <v>4.0608311644126892E-3</v>
      </c>
      <c r="T36" s="106">
        <f t="shared" si="9"/>
        <v>1.1914912996290852E-2</v>
      </c>
      <c r="U36" s="150">
        <f t="shared" si="10"/>
        <v>53441440.96354802</v>
      </c>
      <c r="V36" s="140">
        <f t="shared" si="11"/>
        <v>570971000</v>
      </c>
      <c r="W36" s="141">
        <f t="shared" si="12"/>
        <v>36000000</v>
      </c>
      <c r="X36" s="141">
        <f t="shared" si="13"/>
        <v>24000000</v>
      </c>
      <c r="Y36" s="125">
        <f t="shared" si="14"/>
        <v>110400000</v>
      </c>
      <c r="Z36" s="142">
        <f t="shared" si="15"/>
        <v>5112000</v>
      </c>
      <c r="AA36" s="142">
        <f t="shared" si="16"/>
        <v>5376000</v>
      </c>
      <c r="AB36" s="143">
        <f t="shared" si="17"/>
        <v>102774780</v>
      </c>
      <c r="AC36" s="126">
        <f t="shared" si="18"/>
        <v>57097100</v>
      </c>
      <c r="AD36" s="126">
        <f t="shared" si="19"/>
        <v>91355360</v>
      </c>
      <c r="AE36" s="144">
        <f t="shared" si="20"/>
        <v>138855760</v>
      </c>
      <c r="AG36" s="158">
        <f t="shared" si="21"/>
        <v>7897100</v>
      </c>
      <c r="AI36" s="162">
        <f t="shared" si="22"/>
        <v>10355360</v>
      </c>
    </row>
    <row r="37" spans="2:35" s="69" customFormat="1" x14ac:dyDescent="0.25">
      <c r="B37" s="91">
        <v>27</v>
      </c>
      <c r="C37" s="74" t="str">
        <f>'7410 Kab. Buton Utara'!B16</f>
        <v>Kulisusu</v>
      </c>
      <c r="D37" s="74" t="str">
        <f>'7410 Kab. Buton Utara'!C16</f>
        <v>Linsowu</v>
      </c>
      <c r="E37" s="75">
        <f t="shared" si="5"/>
        <v>517529596.15384614</v>
      </c>
      <c r="F37" s="74" t="str">
        <f>'7410 Kab. Buton Utara (2)'!D16</f>
        <v>Berkembang</v>
      </c>
      <c r="G37" s="74">
        <f>'7410 Kab. Buton Utara'!E16</f>
        <v>5</v>
      </c>
      <c r="H37" s="112">
        <f>'7410 Kab. Buton Utara'!F16</f>
        <v>971</v>
      </c>
      <c r="I37" s="92">
        <f t="shared" si="6"/>
        <v>2.0302764186843975E-2</v>
      </c>
      <c r="J37" s="92">
        <f t="shared" si="7"/>
        <v>2.0302764186843976E-3</v>
      </c>
      <c r="K37" s="112">
        <f>'7410 Kab. Buton Utara'!G16</f>
        <v>123</v>
      </c>
      <c r="L37" s="92">
        <f t="shared" si="8"/>
        <v>1.6007287870900572E-2</v>
      </c>
      <c r="M37" s="92">
        <f t="shared" si="0"/>
        <v>8.0036439354502862E-3</v>
      </c>
      <c r="N37" s="93">
        <f>'7410 Kab. Buton Utara'!H16</f>
        <v>7.6512409999999997</v>
      </c>
      <c r="O37" s="92">
        <f t="shared" si="1"/>
        <v>4.389406153031788E-3</v>
      </c>
      <c r="P37" s="92">
        <f t="shared" si="2"/>
        <v>6.5841092295476817E-4</v>
      </c>
      <c r="Q37" s="93">
        <f>'7410 Kab. Buton Utara'!I16</f>
        <v>32.990375</v>
      </c>
      <c r="R37" s="92">
        <f t="shared" si="3"/>
        <v>9.1147430479603733E-3</v>
      </c>
      <c r="S37" s="92">
        <f t="shared" si="4"/>
        <v>2.2786857619900933E-3</v>
      </c>
      <c r="T37" s="91">
        <f t="shared" si="9"/>
        <v>1.2971017039079545E-2</v>
      </c>
      <c r="U37" s="149">
        <f t="shared" si="10"/>
        <v>58178338.486142285</v>
      </c>
      <c r="V37" s="94">
        <f t="shared" si="11"/>
        <v>575707000</v>
      </c>
      <c r="W37" s="124">
        <f t="shared" si="12"/>
        <v>36000000</v>
      </c>
      <c r="X37" s="124">
        <f t="shared" si="13"/>
        <v>24000000</v>
      </c>
      <c r="Y37" s="125">
        <f t="shared" si="14"/>
        <v>110400000</v>
      </c>
      <c r="Z37" s="125">
        <f t="shared" si="15"/>
        <v>5112000</v>
      </c>
      <c r="AA37" s="125">
        <f t="shared" si="16"/>
        <v>5376000</v>
      </c>
      <c r="AB37" s="126">
        <f t="shared" si="17"/>
        <v>103627260</v>
      </c>
      <c r="AC37" s="126">
        <f t="shared" si="18"/>
        <v>57570700</v>
      </c>
      <c r="AD37" s="126">
        <f t="shared" si="19"/>
        <v>92113120</v>
      </c>
      <c r="AE37" s="81">
        <f t="shared" si="20"/>
        <v>141507920</v>
      </c>
      <c r="AG37" s="158">
        <f t="shared" si="21"/>
        <v>8370700</v>
      </c>
      <c r="AI37" s="162">
        <f t="shared" si="22"/>
        <v>11113120</v>
      </c>
    </row>
    <row r="38" spans="2:35" s="121" customFormat="1" x14ac:dyDescent="0.25">
      <c r="B38" s="106">
        <v>28</v>
      </c>
      <c r="C38" s="107" t="str">
        <f>'7410 Kab. Buton Utara'!B25</f>
        <v>Kulisusu</v>
      </c>
      <c r="D38" s="107" t="str">
        <f>'7410 Kab. Buton Utara'!C25</f>
        <v>Tri Wacu-Wacu</v>
      </c>
      <c r="E38" s="139">
        <f t="shared" si="5"/>
        <v>517529596.15384614</v>
      </c>
      <c r="F38" s="107" t="str">
        <f>'7410 Kab. Buton Utara (2)'!D25</f>
        <v>Tertinggal</v>
      </c>
      <c r="G38" s="107">
        <f>'7410 Kab. Buton Utara'!E25</f>
        <v>5</v>
      </c>
      <c r="H38" s="113">
        <f>'7410 Kab. Buton Utara'!F25</f>
        <v>496</v>
      </c>
      <c r="I38" s="108">
        <f t="shared" si="6"/>
        <v>1.0370927947141721E-2</v>
      </c>
      <c r="J38" s="108">
        <f t="shared" si="7"/>
        <v>1.0370927947141722E-3</v>
      </c>
      <c r="K38" s="113">
        <f>'7410 Kab. Buton Utara'!G25</f>
        <v>143</v>
      </c>
      <c r="L38" s="108">
        <f t="shared" si="8"/>
        <v>1.8610098906819365E-2</v>
      </c>
      <c r="M38" s="108">
        <f t="shared" si="0"/>
        <v>9.3050494534096823E-3</v>
      </c>
      <c r="N38" s="109">
        <f>'7410 Kab. Buton Utara'!H25</f>
        <v>54.578850000000003</v>
      </c>
      <c r="O38" s="108">
        <f t="shared" si="1"/>
        <v>3.1311095809869148E-2</v>
      </c>
      <c r="P38" s="108">
        <f t="shared" si="2"/>
        <v>4.6966643714803722E-3</v>
      </c>
      <c r="Q38" s="109">
        <f>'7410 Kab. Buton Utara'!I25</f>
        <v>64.750073</v>
      </c>
      <c r="R38" s="108">
        <f t="shared" si="3"/>
        <v>1.7889468602029432E-2</v>
      </c>
      <c r="S38" s="108">
        <f t="shared" si="4"/>
        <v>4.472367150507358E-3</v>
      </c>
      <c r="T38" s="106">
        <f t="shared" si="9"/>
        <v>1.9511173770111585E-2</v>
      </c>
      <c r="U38" s="150">
        <f t="shared" si="10"/>
        <v>87512618.975022495</v>
      </c>
      <c r="V38" s="140">
        <f t="shared" si="11"/>
        <v>605042000</v>
      </c>
      <c r="W38" s="141">
        <f t="shared" si="12"/>
        <v>36000000</v>
      </c>
      <c r="X38" s="141">
        <f t="shared" si="13"/>
        <v>24000000</v>
      </c>
      <c r="Y38" s="125">
        <f t="shared" si="14"/>
        <v>110400000</v>
      </c>
      <c r="Z38" s="142">
        <f t="shared" si="15"/>
        <v>5112000</v>
      </c>
      <c r="AA38" s="142">
        <f t="shared" si="16"/>
        <v>5376000</v>
      </c>
      <c r="AB38" s="143">
        <f t="shared" si="17"/>
        <v>108907560</v>
      </c>
      <c r="AC38" s="126">
        <f t="shared" si="18"/>
        <v>60504200</v>
      </c>
      <c r="AD38" s="126">
        <f t="shared" si="19"/>
        <v>96806720</v>
      </c>
      <c r="AE38" s="144">
        <f t="shared" si="20"/>
        <v>157935520</v>
      </c>
      <c r="AG38" s="158">
        <f t="shared" si="21"/>
        <v>11304200</v>
      </c>
      <c r="AI38" s="162">
        <f t="shared" si="22"/>
        <v>15806720</v>
      </c>
    </row>
    <row r="39" spans="2:35" s="69" customFormat="1" x14ac:dyDescent="0.25">
      <c r="B39" s="91">
        <v>29</v>
      </c>
      <c r="C39" s="74" t="str">
        <f>'7410 Kab. Buton Utara'!B27</f>
        <v>Kulisusu</v>
      </c>
      <c r="D39" s="74" t="str">
        <f>'7410 Kab. Buton Utara'!C27</f>
        <v>Lantagi</v>
      </c>
      <c r="E39" s="75">
        <f t="shared" si="5"/>
        <v>517529596.15384614</v>
      </c>
      <c r="F39" s="74" t="str">
        <f>'7410 Kab. Buton Utara (2)'!D27</f>
        <v>Tertinggal</v>
      </c>
      <c r="G39" s="74">
        <f>'7410 Kab. Buton Utara'!E27</f>
        <v>6</v>
      </c>
      <c r="H39" s="112">
        <f>'7410 Kab. Buton Utara'!F27</f>
        <v>569</v>
      </c>
      <c r="I39" s="92">
        <f t="shared" si="6"/>
        <v>1.1897294358717015E-2</v>
      </c>
      <c r="J39" s="92">
        <f t="shared" si="7"/>
        <v>1.1897294358717016E-3</v>
      </c>
      <c r="K39" s="112">
        <f>'7410 Kab. Buton Utara'!G27</f>
        <v>222</v>
      </c>
      <c r="L39" s="92">
        <f t="shared" si="8"/>
        <v>2.8891202498698594E-2</v>
      </c>
      <c r="M39" s="92">
        <f t="shared" si="0"/>
        <v>1.4445601249349297E-2</v>
      </c>
      <c r="N39" s="93">
        <f>'7410 Kab. Buton Utara'!H27</f>
        <v>3.3039299999999998</v>
      </c>
      <c r="O39" s="92">
        <f t="shared" si="1"/>
        <v>1.8954167920192705E-3</v>
      </c>
      <c r="P39" s="92">
        <f t="shared" si="2"/>
        <v>2.8431251880289057E-4</v>
      </c>
      <c r="Q39" s="93">
        <f>'7410 Kab. Buton Utara'!I27</f>
        <v>35.253539000000004</v>
      </c>
      <c r="R39" s="92">
        <f t="shared" si="3"/>
        <v>9.7400211278668384E-3</v>
      </c>
      <c r="S39" s="92">
        <f t="shared" si="4"/>
        <v>2.4350052819667096E-3</v>
      </c>
      <c r="T39" s="91">
        <f t="shared" si="9"/>
        <v>1.83546484859906E-2</v>
      </c>
      <c r="U39" s="149">
        <f t="shared" si="10"/>
        <v>82325306.427004501</v>
      </c>
      <c r="V39" s="94">
        <f t="shared" si="11"/>
        <v>599854000</v>
      </c>
      <c r="W39" s="124">
        <f t="shared" si="12"/>
        <v>36000000</v>
      </c>
      <c r="X39" s="124">
        <f t="shared" si="13"/>
        <v>24000000</v>
      </c>
      <c r="Y39" s="125">
        <f t="shared" si="14"/>
        <v>110400000</v>
      </c>
      <c r="Z39" s="125">
        <f t="shared" si="15"/>
        <v>5112000</v>
      </c>
      <c r="AA39" s="125">
        <f t="shared" si="16"/>
        <v>5376000</v>
      </c>
      <c r="AB39" s="126">
        <f t="shared" si="17"/>
        <v>107973720</v>
      </c>
      <c r="AC39" s="126">
        <f t="shared" si="18"/>
        <v>59985400</v>
      </c>
      <c r="AD39" s="126">
        <f t="shared" si="19"/>
        <v>95976640</v>
      </c>
      <c r="AE39" s="81">
        <f t="shared" si="20"/>
        <v>155030240</v>
      </c>
      <c r="AG39" s="158">
        <f t="shared" si="21"/>
        <v>10785400</v>
      </c>
      <c r="AI39" s="162">
        <f t="shared" si="22"/>
        <v>14976640</v>
      </c>
    </row>
    <row r="40" spans="2:35" s="121" customFormat="1" x14ac:dyDescent="0.25">
      <c r="B40" s="106">
        <v>30</v>
      </c>
      <c r="C40" s="107" t="str">
        <f>'7410 Kab. Buton Utara'!B33</f>
        <v>Kulisusu</v>
      </c>
      <c r="D40" s="107" t="str">
        <f>'7410 Kab. Buton Utara'!C33</f>
        <v>Malalanda</v>
      </c>
      <c r="E40" s="139">
        <f t="shared" si="5"/>
        <v>517529596.15384614</v>
      </c>
      <c r="F40" s="107" t="str">
        <f>'7410 Kab. Buton Utara (2)'!D33</f>
        <v>Tertinggal</v>
      </c>
      <c r="G40" s="107">
        <f>'7410 Kab. Buton Utara'!E33</f>
        <v>5</v>
      </c>
      <c r="H40" s="113">
        <f>'7410 Kab. Buton Utara'!F33</f>
        <v>592</v>
      </c>
      <c r="I40" s="108">
        <f t="shared" si="6"/>
        <v>1.2378204324007862E-2</v>
      </c>
      <c r="J40" s="108">
        <f t="shared" si="7"/>
        <v>1.2378204324007863E-3</v>
      </c>
      <c r="K40" s="113">
        <f>'7410 Kab. Buton Utara'!G33</f>
        <v>111</v>
      </c>
      <c r="L40" s="108">
        <f t="shared" si="8"/>
        <v>1.4445601249349297E-2</v>
      </c>
      <c r="M40" s="108">
        <f t="shared" si="0"/>
        <v>7.2228006246746485E-3</v>
      </c>
      <c r="N40" s="109">
        <f>'7410 Kab. Buton Utara'!H33</f>
        <v>4.8976769999999998</v>
      </c>
      <c r="O40" s="108">
        <f t="shared" si="1"/>
        <v>2.8097263645678223E-3</v>
      </c>
      <c r="P40" s="108">
        <f t="shared" si="2"/>
        <v>4.2145895468517335E-4</v>
      </c>
      <c r="Q40" s="109">
        <f>'7410 Kab. Buton Utara'!I33</f>
        <v>32.513989000000002</v>
      </c>
      <c r="R40" s="108">
        <f t="shared" si="3"/>
        <v>8.9831247810675113E-3</v>
      </c>
      <c r="S40" s="108">
        <f t="shared" si="4"/>
        <v>2.2457811952668778E-3</v>
      </c>
      <c r="T40" s="106">
        <f t="shared" si="9"/>
        <v>1.1127861207027485E-2</v>
      </c>
      <c r="U40" s="150">
        <f t="shared" si="10"/>
        <v>49911311.809917875</v>
      </c>
      <c r="V40" s="140">
        <f t="shared" si="11"/>
        <v>567440000</v>
      </c>
      <c r="W40" s="141">
        <f t="shared" si="12"/>
        <v>36000000</v>
      </c>
      <c r="X40" s="141">
        <f t="shared" si="13"/>
        <v>24000000</v>
      </c>
      <c r="Y40" s="125">
        <f t="shared" si="14"/>
        <v>110400000</v>
      </c>
      <c r="Z40" s="142">
        <f t="shared" si="15"/>
        <v>5112000</v>
      </c>
      <c r="AA40" s="142">
        <f t="shared" si="16"/>
        <v>5376000</v>
      </c>
      <c r="AB40" s="143">
        <f t="shared" si="17"/>
        <v>102139200</v>
      </c>
      <c r="AC40" s="126">
        <f t="shared" si="18"/>
        <v>56744000</v>
      </c>
      <c r="AD40" s="126">
        <f t="shared" si="19"/>
        <v>90790400</v>
      </c>
      <c r="AE40" s="144">
        <f t="shared" si="20"/>
        <v>136878400</v>
      </c>
      <c r="AG40" s="158">
        <f t="shared" si="21"/>
        <v>7544000</v>
      </c>
      <c r="AI40" s="162">
        <f t="shared" si="22"/>
        <v>9790400</v>
      </c>
    </row>
    <row r="41" spans="2:35" s="69" customFormat="1" x14ac:dyDescent="0.25">
      <c r="B41" s="91">
        <v>31</v>
      </c>
      <c r="C41" s="74" t="str">
        <f>'7410 Kab. Buton Utara'!B36</f>
        <v>Kulisusu</v>
      </c>
      <c r="D41" s="74" t="str">
        <f>'7410 Kab. Buton Utara'!C36</f>
        <v>Kalibu</v>
      </c>
      <c r="E41" s="75">
        <f t="shared" si="5"/>
        <v>517529596.15384614</v>
      </c>
      <c r="F41" s="74" t="str">
        <f>'7410 Kab. Buton Utara (2)'!D36</f>
        <v>Tertinggal</v>
      </c>
      <c r="G41" s="74">
        <f>'7410 Kab. Buton Utara'!E36</f>
        <v>3</v>
      </c>
      <c r="H41" s="112">
        <f>'7410 Kab. Buton Utara'!F36</f>
        <v>927</v>
      </c>
      <c r="I41" s="92">
        <f t="shared" si="6"/>
        <v>1.9382762514113663E-2</v>
      </c>
      <c r="J41" s="92">
        <f t="shared" si="7"/>
        <v>1.9382762514113664E-3</v>
      </c>
      <c r="K41" s="112">
        <f>'7410 Kab. Buton Utara'!G36</f>
        <v>65</v>
      </c>
      <c r="L41" s="92">
        <f t="shared" si="8"/>
        <v>8.4591358667360748E-3</v>
      </c>
      <c r="M41" s="92">
        <f t="shared" si="0"/>
        <v>4.2295679333680374E-3</v>
      </c>
      <c r="N41" s="93">
        <f>'7410 Kab. Buton Utara'!H36</f>
        <v>32.588617999999997</v>
      </c>
      <c r="O41" s="92">
        <f t="shared" si="1"/>
        <v>1.8695618183769466E-2</v>
      </c>
      <c r="P41" s="92">
        <f t="shared" si="2"/>
        <v>2.8043427275654198E-3</v>
      </c>
      <c r="Q41" s="93">
        <f>'7410 Kab. Buton Utara'!I36</f>
        <v>24.736322000000001</v>
      </c>
      <c r="R41" s="92">
        <f t="shared" si="3"/>
        <v>6.8342726926144143E-3</v>
      </c>
      <c r="S41" s="92">
        <f t="shared" si="4"/>
        <v>1.7085681731536036E-3</v>
      </c>
      <c r="T41" s="91">
        <f t="shared" si="9"/>
        <v>1.0680755085498428E-2</v>
      </c>
      <c r="U41" s="149">
        <f t="shared" si="10"/>
        <v>47905926.172139883</v>
      </c>
      <c r="V41" s="94">
        <f t="shared" si="11"/>
        <v>565435000</v>
      </c>
      <c r="W41" s="124">
        <f t="shared" si="12"/>
        <v>36000000</v>
      </c>
      <c r="X41" s="124">
        <f t="shared" si="13"/>
        <v>24000000</v>
      </c>
      <c r="Y41" s="125">
        <f t="shared" si="14"/>
        <v>110400000</v>
      </c>
      <c r="Z41" s="125">
        <f t="shared" si="15"/>
        <v>5112000</v>
      </c>
      <c r="AA41" s="125">
        <f t="shared" si="16"/>
        <v>5376000</v>
      </c>
      <c r="AB41" s="126">
        <f t="shared" si="17"/>
        <v>101778300</v>
      </c>
      <c r="AC41" s="126">
        <f t="shared" si="18"/>
        <v>56543500</v>
      </c>
      <c r="AD41" s="126">
        <f t="shared" si="19"/>
        <v>90469600</v>
      </c>
      <c r="AE41" s="81">
        <f t="shared" si="20"/>
        <v>135755600</v>
      </c>
      <c r="AG41" s="158">
        <f t="shared" si="21"/>
        <v>7343500</v>
      </c>
      <c r="AI41" s="162">
        <f t="shared" si="22"/>
        <v>9469600</v>
      </c>
    </row>
    <row r="42" spans="2:35" s="121" customFormat="1" x14ac:dyDescent="0.25">
      <c r="B42" s="106">
        <v>32</v>
      </c>
      <c r="C42" s="107" t="str">
        <f>'7410 Kab. Buton Utara'!B37</f>
        <v>Kulisusu</v>
      </c>
      <c r="D42" s="107" t="str">
        <f>'7410 Kab. Buton Utara'!C37</f>
        <v>Wasalabose</v>
      </c>
      <c r="E42" s="139">
        <f t="shared" si="5"/>
        <v>517529596.15384614</v>
      </c>
      <c r="F42" s="107" t="str">
        <f>'7410 Kab. Buton Utara (2)'!D37</f>
        <v>Tertinggal</v>
      </c>
      <c r="G42" s="107">
        <f>'7410 Kab. Buton Utara'!E37</f>
        <v>4</v>
      </c>
      <c r="H42" s="113">
        <f>'7410 Kab. Buton Utara'!F37</f>
        <v>741</v>
      </c>
      <c r="I42" s="108">
        <f t="shared" si="6"/>
        <v>1.5493664533935516E-2</v>
      </c>
      <c r="J42" s="108">
        <f t="shared" si="7"/>
        <v>1.5493664533935518E-3</v>
      </c>
      <c r="K42" s="113">
        <f>'7410 Kab. Buton Utara'!G37</f>
        <v>88</v>
      </c>
      <c r="L42" s="108">
        <f t="shared" si="8"/>
        <v>1.1452368558042686E-2</v>
      </c>
      <c r="M42" s="108">
        <f t="shared" si="0"/>
        <v>5.726184279021343E-3</v>
      </c>
      <c r="N42" s="109">
        <f>'7410 Kab. Buton Utara'!H37</f>
        <v>4.2722449999999998</v>
      </c>
      <c r="O42" s="108">
        <f t="shared" si="1"/>
        <v>2.4509250839516482E-3</v>
      </c>
      <c r="P42" s="108">
        <f t="shared" si="2"/>
        <v>3.6763876259274724E-4</v>
      </c>
      <c r="Q42" s="109">
        <f>'7410 Kab. Buton Utara'!I37</f>
        <v>49.819508999999996</v>
      </c>
      <c r="R42" s="108">
        <f t="shared" si="3"/>
        <v>1.3764378953271955E-2</v>
      </c>
      <c r="S42" s="108">
        <f t="shared" si="4"/>
        <v>3.4410947383179888E-3</v>
      </c>
      <c r="T42" s="106">
        <f t="shared" si="9"/>
        <v>1.1084284233325631E-2</v>
      </c>
      <c r="U42" s="150">
        <f t="shared" si="10"/>
        <v>49715857.905371301</v>
      </c>
      <c r="V42" s="140">
        <f t="shared" si="11"/>
        <v>567245000</v>
      </c>
      <c r="W42" s="141">
        <f t="shared" si="12"/>
        <v>36000000</v>
      </c>
      <c r="X42" s="141">
        <f t="shared" si="13"/>
        <v>24000000</v>
      </c>
      <c r="Y42" s="125">
        <f t="shared" si="14"/>
        <v>110400000</v>
      </c>
      <c r="Z42" s="142">
        <f t="shared" si="15"/>
        <v>5112000</v>
      </c>
      <c r="AA42" s="142">
        <f t="shared" si="16"/>
        <v>5376000</v>
      </c>
      <c r="AB42" s="143">
        <f t="shared" si="17"/>
        <v>102104100</v>
      </c>
      <c r="AC42" s="126">
        <f t="shared" si="18"/>
        <v>56724500</v>
      </c>
      <c r="AD42" s="126">
        <f t="shared" si="19"/>
        <v>90759200</v>
      </c>
      <c r="AE42" s="144">
        <f t="shared" si="20"/>
        <v>136769200</v>
      </c>
      <c r="AG42" s="158">
        <f t="shared" si="21"/>
        <v>7524500</v>
      </c>
      <c r="AI42" s="162">
        <f t="shared" si="22"/>
        <v>9759200</v>
      </c>
    </row>
    <row r="43" spans="2:35" s="69" customFormat="1" x14ac:dyDescent="0.25">
      <c r="B43" s="91">
        <v>33</v>
      </c>
      <c r="C43" s="74" t="str">
        <f>'7410 Kab. Buton Utara'!B45</f>
        <v>Kulisusu</v>
      </c>
      <c r="D43" s="74" t="str">
        <f>'7410 Kab. Buton Utara'!C45</f>
        <v>Jampaka</v>
      </c>
      <c r="E43" s="75">
        <f t="shared" si="5"/>
        <v>517529596.15384614</v>
      </c>
      <c r="F43" s="74" t="str">
        <f>'7410 Kab. Buton Utara (2)'!D45</f>
        <v>Tertinggal</v>
      </c>
      <c r="G43" s="74">
        <f>'7410 Kab. Buton Utara'!E45</f>
        <v>5</v>
      </c>
      <c r="H43" s="112">
        <f>'7410 Kab. Buton Utara'!F45</f>
        <v>588</v>
      </c>
      <c r="I43" s="92">
        <f t="shared" si="6"/>
        <v>1.2294567808305106E-2</v>
      </c>
      <c r="J43" s="92">
        <f t="shared" si="7"/>
        <v>1.2294567808305108E-3</v>
      </c>
      <c r="K43" s="112">
        <f>'7410 Kab. Buton Utara'!G45</f>
        <v>150</v>
      </c>
      <c r="L43" s="92">
        <f t="shared" si="8"/>
        <v>1.9521082769390942E-2</v>
      </c>
      <c r="M43" s="92">
        <f t="shared" si="0"/>
        <v>9.760541384695471E-3</v>
      </c>
      <c r="N43" s="93">
        <f>'7410 Kab. Buton Utara'!H45</f>
        <v>48.027121000000001</v>
      </c>
      <c r="O43" s="92">
        <f t="shared" si="1"/>
        <v>2.7552463767616549E-2</v>
      </c>
      <c r="P43" s="92">
        <f t="shared" si="2"/>
        <v>4.1328695651424822E-3</v>
      </c>
      <c r="Q43" s="93">
        <f>'7410 Kab. Buton Utara'!I45</f>
        <v>43.902354000000003</v>
      </c>
      <c r="R43" s="92">
        <f t="shared" si="3"/>
        <v>1.2129558269967993E-2</v>
      </c>
      <c r="S43" s="92">
        <f t="shared" si="4"/>
        <v>3.0323895674919982E-3</v>
      </c>
      <c r="T43" s="91">
        <f t="shared" si="9"/>
        <v>1.8155257298160463E-2</v>
      </c>
      <c r="U43" s="149">
        <f t="shared" si="10"/>
        <v>81430985.80574666</v>
      </c>
      <c r="V43" s="94">
        <f t="shared" si="11"/>
        <v>598960000</v>
      </c>
      <c r="W43" s="124">
        <f t="shared" si="12"/>
        <v>36000000</v>
      </c>
      <c r="X43" s="124">
        <f t="shared" si="13"/>
        <v>24000000</v>
      </c>
      <c r="Y43" s="125">
        <f t="shared" si="14"/>
        <v>110400000</v>
      </c>
      <c r="Z43" s="125">
        <f t="shared" si="15"/>
        <v>5112000</v>
      </c>
      <c r="AA43" s="125">
        <f t="shared" si="16"/>
        <v>5376000</v>
      </c>
      <c r="AB43" s="126">
        <f t="shared" si="17"/>
        <v>107812800</v>
      </c>
      <c r="AC43" s="126">
        <f t="shared" si="18"/>
        <v>59896000</v>
      </c>
      <c r="AD43" s="126">
        <f t="shared" si="19"/>
        <v>95833600</v>
      </c>
      <c r="AE43" s="81">
        <f t="shared" si="20"/>
        <v>154529600</v>
      </c>
      <c r="AG43" s="158">
        <f t="shared" si="21"/>
        <v>10696000</v>
      </c>
      <c r="AI43" s="162">
        <f t="shared" si="22"/>
        <v>14833600</v>
      </c>
    </row>
    <row r="44" spans="2:35" s="121" customFormat="1" x14ac:dyDescent="0.25">
      <c r="B44" s="106">
        <v>34</v>
      </c>
      <c r="C44" s="107" t="str">
        <f>'7410 Kab. Buton Utara'!B51</f>
        <v>Kulisusu</v>
      </c>
      <c r="D44" s="107" t="str">
        <f>'7410 Kab. Buton Utara'!C51</f>
        <v>Kadacua</v>
      </c>
      <c r="E44" s="139">
        <f t="shared" si="5"/>
        <v>517529596.15384614</v>
      </c>
      <c r="F44" s="107" t="str">
        <f>'7410 Kab. Buton Utara (2)'!D51</f>
        <v>Tertinggal</v>
      </c>
      <c r="G44" s="107">
        <f>'7410 Kab. Buton Utara'!E51</f>
        <v>4</v>
      </c>
      <c r="H44" s="113">
        <f>'7410 Kab. Buton Utara'!F51</f>
        <v>665</v>
      </c>
      <c r="I44" s="108">
        <f t="shared" si="6"/>
        <v>1.3904570735583155E-2</v>
      </c>
      <c r="J44" s="108">
        <f t="shared" si="7"/>
        <v>1.3904570735583156E-3</v>
      </c>
      <c r="K44" s="113">
        <f>'7410 Kab. Buton Utara'!G51</f>
        <v>75</v>
      </c>
      <c r="L44" s="108">
        <f t="shared" si="8"/>
        <v>9.760541384695471E-3</v>
      </c>
      <c r="M44" s="108">
        <f t="shared" si="0"/>
        <v>4.8802706923477355E-3</v>
      </c>
      <c r="N44" s="109">
        <f>'7410 Kab. Buton Utara'!H51</f>
        <v>8.3201719999999995</v>
      </c>
      <c r="O44" s="108">
        <f t="shared" si="1"/>
        <v>4.7731621799761365E-3</v>
      </c>
      <c r="P44" s="108">
        <f t="shared" si="2"/>
        <v>7.1597432699642047E-4</v>
      </c>
      <c r="Q44" s="109">
        <f>'7410 Kab. Buton Utara'!I51</f>
        <v>48.097518999999998</v>
      </c>
      <c r="R44" s="108">
        <f t="shared" si="3"/>
        <v>1.3288619087518464E-2</v>
      </c>
      <c r="S44" s="108">
        <f t="shared" si="4"/>
        <v>3.3221547718796161E-3</v>
      </c>
      <c r="T44" s="106">
        <f t="shared" si="9"/>
        <v>1.0308856864782088E-2</v>
      </c>
      <c r="U44" s="150">
        <f t="shared" si="10"/>
        <v>46237867.260333478</v>
      </c>
      <c r="V44" s="140">
        <f t="shared" si="11"/>
        <v>563767000</v>
      </c>
      <c r="W44" s="141">
        <f t="shared" si="12"/>
        <v>36000000</v>
      </c>
      <c r="X44" s="141">
        <f t="shared" si="13"/>
        <v>24000000</v>
      </c>
      <c r="Y44" s="125">
        <f t="shared" si="14"/>
        <v>110400000</v>
      </c>
      <c r="Z44" s="142">
        <f t="shared" si="15"/>
        <v>5112000</v>
      </c>
      <c r="AA44" s="142">
        <f t="shared" si="16"/>
        <v>5376000</v>
      </c>
      <c r="AB44" s="143">
        <f t="shared" si="17"/>
        <v>101478060</v>
      </c>
      <c r="AC44" s="126">
        <f t="shared" si="18"/>
        <v>56376700</v>
      </c>
      <c r="AD44" s="126">
        <f t="shared" si="19"/>
        <v>90202720</v>
      </c>
      <c r="AE44" s="144">
        <f t="shared" si="20"/>
        <v>134821520</v>
      </c>
      <c r="AG44" s="158">
        <f t="shared" si="21"/>
        <v>7176700</v>
      </c>
      <c r="AI44" s="162">
        <f t="shared" si="22"/>
        <v>9202720</v>
      </c>
    </row>
    <row r="45" spans="2:35" s="69" customFormat="1" x14ac:dyDescent="0.25">
      <c r="B45" s="91">
        <v>35</v>
      </c>
      <c r="C45" s="74" t="str">
        <f>'7410 Kab. Buton Utara'!B52</f>
        <v>Kulisusu</v>
      </c>
      <c r="D45" s="74" t="str">
        <f>'7410 Kab. Buton Utara'!C52</f>
        <v>Laangke</v>
      </c>
      <c r="E45" s="75">
        <f t="shared" si="5"/>
        <v>517529596.15384614</v>
      </c>
      <c r="F45" s="74" t="str">
        <f>'7410 Kab. Buton Utara (2)'!D52</f>
        <v>Berkembang</v>
      </c>
      <c r="G45" s="74">
        <f>'7410 Kab. Buton Utara'!E52</f>
        <v>5</v>
      </c>
      <c r="H45" s="112">
        <f>'7410 Kab. Buton Utara'!F52</f>
        <v>752</v>
      </c>
      <c r="I45" s="92">
        <f t="shared" si="6"/>
        <v>1.5723664952118094E-2</v>
      </c>
      <c r="J45" s="92">
        <f t="shared" si="7"/>
        <v>1.5723664952118094E-3</v>
      </c>
      <c r="K45" s="112">
        <f>'7410 Kab. Buton Utara'!G52</f>
        <v>130</v>
      </c>
      <c r="L45" s="92">
        <f t="shared" si="8"/>
        <v>1.691827173347215E-2</v>
      </c>
      <c r="M45" s="92">
        <f t="shared" si="0"/>
        <v>8.4591358667360748E-3</v>
      </c>
      <c r="N45" s="93">
        <f>'7410 Kab. Buton Utara'!H52</f>
        <v>1.727284</v>
      </c>
      <c r="O45" s="92">
        <f t="shared" si="1"/>
        <v>9.9091781550644646E-4</v>
      </c>
      <c r="P45" s="92">
        <f t="shared" si="2"/>
        <v>1.4863767232596697E-4</v>
      </c>
      <c r="Q45" s="93">
        <f>'7410 Kab. Buton Utara'!I52</f>
        <v>54.308129000000001</v>
      </c>
      <c r="R45" s="92">
        <f t="shared" si="3"/>
        <v>1.5004516961401171E-2</v>
      </c>
      <c r="S45" s="92">
        <f t="shared" si="4"/>
        <v>3.7511292403502928E-3</v>
      </c>
      <c r="T45" s="91">
        <f t="shared" si="9"/>
        <v>1.3931269274624144E-2</v>
      </c>
      <c r="U45" s="149">
        <f t="shared" si="10"/>
        <v>62485316.067258231</v>
      </c>
      <c r="V45" s="94">
        <f t="shared" si="11"/>
        <v>580014000</v>
      </c>
      <c r="W45" s="124">
        <f t="shared" si="12"/>
        <v>36000000</v>
      </c>
      <c r="X45" s="124">
        <f t="shared" si="13"/>
        <v>24000000</v>
      </c>
      <c r="Y45" s="125">
        <f t="shared" si="14"/>
        <v>110400000</v>
      </c>
      <c r="Z45" s="125">
        <f t="shared" si="15"/>
        <v>5112000</v>
      </c>
      <c r="AA45" s="125">
        <f t="shared" si="16"/>
        <v>5376000</v>
      </c>
      <c r="AB45" s="126">
        <f t="shared" si="17"/>
        <v>104402520</v>
      </c>
      <c r="AC45" s="126">
        <f t="shared" si="18"/>
        <v>58001400</v>
      </c>
      <c r="AD45" s="126">
        <f t="shared" si="19"/>
        <v>92802240</v>
      </c>
      <c r="AE45" s="81">
        <f t="shared" si="20"/>
        <v>143919840</v>
      </c>
      <c r="AG45" s="158">
        <f t="shared" si="21"/>
        <v>8801400</v>
      </c>
      <c r="AI45" s="162">
        <f t="shared" si="22"/>
        <v>11802240</v>
      </c>
    </row>
    <row r="46" spans="2:35" s="121" customFormat="1" x14ac:dyDescent="0.25">
      <c r="B46" s="106">
        <v>36</v>
      </c>
      <c r="C46" s="107" t="str">
        <f>'7410 Kab. Buton Utara'!B55</f>
        <v>Kulisusu</v>
      </c>
      <c r="D46" s="107" t="str">
        <f>'7410 Kab. Buton Utara'!C55</f>
        <v>Lemo Ea</v>
      </c>
      <c r="E46" s="139">
        <f t="shared" si="5"/>
        <v>517529596.15384614</v>
      </c>
      <c r="F46" s="107" t="str">
        <f>'7410 Kab. Buton Utara (2)'!D55</f>
        <v>Tertinggal</v>
      </c>
      <c r="G46" s="107">
        <f>'7410 Kab. Buton Utara'!E55</f>
        <v>5</v>
      </c>
      <c r="H46" s="113">
        <f>'7410 Kab. Buton Utara'!F55</f>
        <v>686</v>
      </c>
      <c r="I46" s="108">
        <f t="shared" si="6"/>
        <v>1.4343662443022624E-2</v>
      </c>
      <c r="J46" s="108">
        <f t="shared" si="7"/>
        <v>1.4343662443022625E-3</v>
      </c>
      <c r="K46" s="113">
        <f>'7410 Kab. Buton Utara'!G55</f>
        <v>113</v>
      </c>
      <c r="L46" s="108">
        <f t="shared" si="8"/>
        <v>1.4705882352941176E-2</v>
      </c>
      <c r="M46" s="108">
        <f t="shared" si="0"/>
        <v>7.3529411764705881E-3</v>
      </c>
      <c r="N46" s="109">
        <f>'7410 Kab. Buton Utara'!H55</f>
        <v>1.585844</v>
      </c>
      <c r="O46" s="108">
        <f t="shared" si="1"/>
        <v>9.0977573590330556E-4</v>
      </c>
      <c r="P46" s="108">
        <f t="shared" si="2"/>
        <v>1.3646636038549582E-4</v>
      </c>
      <c r="Q46" s="109">
        <f>'7410 Kab. Buton Utara'!I55</f>
        <v>45.360872999999998</v>
      </c>
      <c r="R46" s="108">
        <f t="shared" si="3"/>
        <v>1.2532525072120684E-2</v>
      </c>
      <c r="S46" s="108">
        <f t="shared" si="4"/>
        <v>3.1331312680301709E-3</v>
      </c>
      <c r="T46" s="106">
        <f t="shared" si="9"/>
        <v>1.2056905049188518E-2</v>
      </c>
      <c r="U46" s="150">
        <f t="shared" si="10"/>
        <v>54078311.74175562</v>
      </c>
      <c r="V46" s="140">
        <f t="shared" si="11"/>
        <v>571607000</v>
      </c>
      <c r="W46" s="141">
        <f t="shared" si="12"/>
        <v>36000000</v>
      </c>
      <c r="X46" s="141">
        <f t="shared" si="13"/>
        <v>24000000</v>
      </c>
      <c r="Y46" s="125">
        <f t="shared" si="14"/>
        <v>110400000</v>
      </c>
      <c r="Z46" s="142">
        <f t="shared" si="15"/>
        <v>5112000</v>
      </c>
      <c r="AA46" s="142">
        <f t="shared" si="16"/>
        <v>5376000</v>
      </c>
      <c r="AB46" s="143">
        <f t="shared" si="17"/>
        <v>102889260</v>
      </c>
      <c r="AC46" s="126">
        <f t="shared" si="18"/>
        <v>57160700</v>
      </c>
      <c r="AD46" s="126">
        <f t="shared" si="19"/>
        <v>91457120</v>
      </c>
      <c r="AE46" s="144">
        <f t="shared" si="20"/>
        <v>139211920</v>
      </c>
      <c r="AG46" s="158">
        <f t="shared" si="21"/>
        <v>7960700</v>
      </c>
      <c r="AI46" s="162">
        <f t="shared" si="22"/>
        <v>10457120</v>
      </c>
    </row>
    <row r="47" spans="2:35" s="69" customFormat="1" x14ac:dyDescent="0.25">
      <c r="B47" s="91">
        <v>37</v>
      </c>
      <c r="C47" s="74" t="str">
        <f>'7410 Kab. Buton Utara'!B64</f>
        <v>Kulisusu</v>
      </c>
      <c r="D47" s="74" t="str">
        <f>'7410 Kab. Buton Utara'!C64</f>
        <v>Banu-Banua Jaya</v>
      </c>
      <c r="E47" s="75">
        <f t="shared" si="5"/>
        <v>517529596.15384614</v>
      </c>
      <c r="F47" s="74" t="str">
        <f>'7410 Kab. Buton Utara (2)'!D64</f>
        <v>Tertinggal</v>
      </c>
      <c r="G47" s="74">
        <f>'7410 Kab. Buton Utara'!E64</f>
        <v>6</v>
      </c>
      <c r="H47" s="112">
        <f>'7410 Kab. Buton Utara'!F64</f>
        <v>891</v>
      </c>
      <c r="I47" s="92">
        <f t="shared" si="6"/>
        <v>1.8630033872788859E-2</v>
      </c>
      <c r="J47" s="92">
        <f t="shared" si="7"/>
        <v>1.8630033872788861E-3</v>
      </c>
      <c r="K47" s="112">
        <f>'7410 Kab. Buton Utara'!G64</f>
        <v>202</v>
      </c>
      <c r="L47" s="92">
        <f t="shared" si="8"/>
        <v>2.6288391462779802E-2</v>
      </c>
      <c r="M47" s="92">
        <f t="shared" si="0"/>
        <v>1.3144195731389901E-2</v>
      </c>
      <c r="N47" s="93">
        <f>'7410 Kab. Buton Utara'!H64</f>
        <v>0.140733</v>
      </c>
      <c r="O47" s="92">
        <f t="shared" si="1"/>
        <v>8.07364839422288E-5</v>
      </c>
      <c r="P47" s="92">
        <f t="shared" si="2"/>
        <v>1.2110472591334319E-5</v>
      </c>
      <c r="Q47" s="93">
        <f>'7410 Kab. Buton Utara'!I64</f>
        <v>53.039948000000003</v>
      </c>
      <c r="R47" s="92">
        <f t="shared" si="3"/>
        <v>1.4654137677949394E-2</v>
      </c>
      <c r="S47" s="92">
        <f t="shared" si="4"/>
        <v>3.6635344194873485E-3</v>
      </c>
      <c r="T47" s="91">
        <f t="shared" si="9"/>
        <v>1.8682844010747469E-2</v>
      </c>
      <c r="U47" s="149">
        <f t="shared" si="10"/>
        <v>83797347.537691161</v>
      </c>
      <c r="V47" s="94">
        <f t="shared" si="11"/>
        <v>601326000</v>
      </c>
      <c r="W47" s="124">
        <f t="shared" si="12"/>
        <v>36000000</v>
      </c>
      <c r="X47" s="124">
        <f t="shared" si="13"/>
        <v>24000000</v>
      </c>
      <c r="Y47" s="125">
        <f t="shared" si="14"/>
        <v>110400000</v>
      </c>
      <c r="Z47" s="125">
        <f t="shared" si="15"/>
        <v>5112000</v>
      </c>
      <c r="AA47" s="125">
        <f t="shared" si="16"/>
        <v>5376000</v>
      </c>
      <c r="AB47" s="126">
        <f t="shared" si="17"/>
        <v>108238680</v>
      </c>
      <c r="AC47" s="126">
        <f t="shared" si="18"/>
        <v>60132600</v>
      </c>
      <c r="AD47" s="126">
        <f t="shared" si="19"/>
        <v>96212160</v>
      </c>
      <c r="AE47" s="81">
        <f t="shared" si="20"/>
        <v>155854560</v>
      </c>
      <c r="AG47" s="158">
        <f t="shared" si="21"/>
        <v>10932600</v>
      </c>
      <c r="AI47" s="162">
        <f t="shared" si="22"/>
        <v>15212160</v>
      </c>
    </row>
    <row r="48" spans="2:35" s="121" customFormat="1" x14ac:dyDescent="0.25">
      <c r="B48" s="106">
        <v>38</v>
      </c>
      <c r="C48" s="107" t="str">
        <f>'7410 Kab. Buton Utara'!B66</f>
        <v>Kulisusu</v>
      </c>
      <c r="D48" s="107" t="str">
        <f>'7410 Kab. Buton Utara'!C66</f>
        <v>Waculaea</v>
      </c>
      <c r="E48" s="139">
        <f t="shared" si="5"/>
        <v>517529596.15384614</v>
      </c>
      <c r="F48" s="107" t="str">
        <f>'7410 Kab. Buton Utara (2)'!D66</f>
        <v>Tertinggal</v>
      </c>
      <c r="G48" s="107">
        <f>'7410 Kab. Buton Utara'!E66</f>
        <v>3</v>
      </c>
      <c r="H48" s="113">
        <f>'7410 Kab. Buton Utara'!F66</f>
        <v>487</v>
      </c>
      <c r="I48" s="108">
        <f t="shared" si="6"/>
        <v>1.0182745786810521E-2</v>
      </c>
      <c r="J48" s="108">
        <f t="shared" si="7"/>
        <v>1.0182745786810521E-3</v>
      </c>
      <c r="K48" s="113">
        <f>'7410 Kab. Buton Utara'!G66</f>
        <v>53</v>
      </c>
      <c r="L48" s="108">
        <f t="shared" si="8"/>
        <v>6.8974492451847995E-3</v>
      </c>
      <c r="M48" s="108">
        <f t="shared" si="0"/>
        <v>3.4487246225923997E-3</v>
      </c>
      <c r="N48" s="109">
        <f>'7410 Kab. Buton Utara'!H66</f>
        <v>55.655690999999997</v>
      </c>
      <c r="O48" s="108">
        <f t="shared" si="1"/>
        <v>3.1928863896279823E-2</v>
      </c>
      <c r="P48" s="108">
        <f t="shared" si="2"/>
        <v>4.7893295844419733E-3</v>
      </c>
      <c r="Q48" s="109">
        <f>'7410 Kab. Buton Utara'!I66</f>
        <v>57.034160999999997</v>
      </c>
      <c r="R48" s="108">
        <f t="shared" si="3"/>
        <v>1.5757678488680493E-2</v>
      </c>
      <c r="S48" s="108">
        <f t="shared" si="4"/>
        <v>3.9394196221701231E-3</v>
      </c>
      <c r="T48" s="106">
        <f t="shared" si="9"/>
        <v>1.3195748407885548E-2</v>
      </c>
      <c r="U48" s="150">
        <f t="shared" si="10"/>
        <v>59186316.318833306</v>
      </c>
      <c r="V48" s="140">
        <f t="shared" si="11"/>
        <v>576715000</v>
      </c>
      <c r="W48" s="141">
        <f t="shared" si="12"/>
        <v>36000000</v>
      </c>
      <c r="X48" s="141">
        <f t="shared" si="13"/>
        <v>24000000</v>
      </c>
      <c r="Y48" s="125">
        <f t="shared" si="14"/>
        <v>110400000</v>
      </c>
      <c r="Z48" s="142">
        <f t="shared" si="15"/>
        <v>5112000</v>
      </c>
      <c r="AA48" s="142">
        <f t="shared" si="16"/>
        <v>5376000</v>
      </c>
      <c r="AB48" s="143">
        <f t="shared" si="17"/>
        <v>103808700</v>
      </c>
      <c r="AC48" s="126">
        <f t="shared" si="18"/>
        <v>57671500</v>
      </c>
      <c r="AD48" s="126">
        <f t="shared" si="19"/>
        <v>92274400</v>
      </c>
      <c r="AE48" s="144">
        <f t="shared" si="20"/>
        <v>142072400</v>
      </c>
      <c r="AG48" s="158">
        <f t="shared" si="21"/>
        <v>8471500</v>
      </c>
      <c r="AI48" s="162">
        <f t="shared" si="22"/>
        <v>11274400</v>
      </c>
    </row>
    <row r="49" spans="2:35" s="69" customFormat="1" x14ac:dyDescent="0.25">
      <c r="B49" s="91">
        <v>39</v>
      </c>
      <c r="C49" s="74" t="str">
        <f>'7410 Kab. Buton Utara'!B78</f>
        <v>Kulisusu</v>
      </c>
      <c r="D49" s="74" t="str">
        <f>'7410 Kab. Buton Utara'!C78</f>
        <v>Eelahaji</v>
      </c>
      <c r="E49" s="75">
        <f t="shared" si="5"/>
        <v>517529596.15384614</v>
      </c>
      <c r="F49" s="74" t="str">
        <f>'7410 Kab. Buton Utara (2)'!D78</f>
        <v>Tertinggal</v>
      </c>
      <c r="G49" s="74">
        <f>'7410 Kab. Buton Utara'!E78</f>
        <v>3</v>
      </c>
      <c r="H49" s="112">
        <f>'7410 Kab. Buton Utara'!F78</f>
        <v>836</v>
      </c>
      <c r="I49" s="92">
        <f t="shared" si="6"/>
        <v>1.7480031781875967E-2</v>
      </c>
      <c r="J49" s="92">
        <f t="shared" si="7"/>
        <v>1.7480031781875968E-3</v>
      </c>
      <c r="K49" s="112">
        <f>'7410 Kab. Buton Utara'!G78</f>
        <v>61</v>
      </c>
      <c r="L49" s="92">
        <f t="shared" si="8"/>
        <v>7.9385736595523164E-3</v>
      </c>
      <c r="M49" s="92">
        <f t="shared" si="0"/>
        <v>3.9692868297761582E-3</v>
      </c>
      <c r="N49" s="93">
        <f>'7410 Kab. Buton Utara'!H78</f>
        <v>34.572273000000003</v>
      </c>
      <c r="O49" s="92">
        <f t="shared" si="1"/>
        <v>1.9833612329097302E-2</v>
      </c>
      <c r="P49" s="92">
        <f t="shared" si="2"/>
        <v>2.975041849364595E-3</v>
      </c>
      <c r="Q49" s="93">
        <f>'7410 Kab. Buton Utara'!I78</f>
        <v>54.743633000000003</v>
      </c>
      <c r="R49" s="92">
        <f t="shared" si="3"/>
        <v>1.5124840148280949E-2</v>
      </c>
      <c r="S49" s="92">
        <f t="shared" si="4"/>
        <v>3.7812100370702372E-3</v>
      </c>
      <c r="T49" s="91">
        <f t="shared" si="9"/>
        <v>1.2473541894398588E-2</v>
      </c>
      <c r="U49" s="149">
        <f t="shared" si="10"/>
        <v>55947034.859873578</v>
      </c>
      <c r="V49" s="94">
        <f t="shared" si="11"/>
        <v>573476000</v>
      </c>
      <c r="W49" s="124">
        <f t="shared" si="12"/>
        <v>36000000</v>
      </c>
      <c r="X49" s="124">
        <f t="shared" si="13"/>
        <v>24000000</v>
      </c>
      <c r="Y49" s="125">
        <f t="shared" si="14"/>
        <v>110400000</v>
      </c>
      <c r="Z49" s="125">
        <f t="shared" si="15"/>
        <v>5112000</v>
      </c>
      <c r="AA49" s="125">
        <f t="shared" si="16"/>
        <v>5376000</v>
      </c>
      <c r="AB49" s="126">
        <f t="shared" si="17"/>
        <v>103225680</v>
      </c>
      <c r="AC49" s="126">
        <f t="shared" si="18"/>
        <v>57347600</v>
      </c>
      <c r="AD49" s="126">
        <f t="shared" si="19"/>
        <v>91756160</v>
      </c>
      <c r="AE49" s="81">
        <f t="shared" si="20"/>
        <v>140258560</v>
      </c>
      <c r="AG49" s="158">
        <f t="shared" si="21"/>
        <v>8147600</v>
      </c>
      <c r="AI49" s="162">
        <f t="shared" si="22"/>
        <v>10756160</v>
      </c>
    </row>
    <row r="50" spans="2:35" s="121" customFormat="1" x14ac:dyDescent="0.25">
      <c r="B50" s="106">
        <v>40</v>
      </c>
      <c r="C50" s="107" t="str">
        <f>'7410 Kab. Buton Utara'!B7</f>
        <v>Kulisusu Barat</v>
      </c>
      <c r="D50" s="107" t="str">
        <f>'7410 Kab. Buton Utara'!C7</f>
        <v>Karya Mulya</v>
      </c>
      <c r="E50" s="139">
        <f t="shared" si="5"/>
        <v>517529596.15384614</v>
      </c>
      <c r="F50" s="107" t="str">
        <f>'7410 Kab. Buton Utara (2)'!D7</f>
        <v>Tertinggal</v>
      </c>
      <c r="G50" s="107">
        <f>'7410 Kab. Buton Utara'!E7</f>
        <v>4</v>
      </c>
      <c r="H50" s="113">
        <f>'7410 Kab. Buton Utara'!F7</f>
        <v>357</v>
      </c>
      <c r="I50" s="108">
        <f t="shared" si="6"/>
        <v>7.4645590264709573E-3</v>
      </c>
      <c r="J50" s="108">
        <f t="shared" si="7"/>
        <v>7.4645590264709578E-4</v>
      </c>
      <c r="K50" s="113">
        <f>'7410 Kab. Buton Utara'!G7</f>
        <v>81</v>
      </c>
      <c r="L50" s="108">
        <f t="shared" si="8"/>
        <v>1.0541384695471109E-2</v>
      </c>
      <c r="M50" s="108">
        <f t="shared" si="0"/>
        <v>5.2706923477355543E-3</v>
      </c>
      <c r="N50" s="109">
        <f>'7410 Kab. Buton Utara'!H7</f>
        <v>19.923742000000001</v>
      </c>
      <c r="O50" s="108">
        <f t="shared" si="1"/>
        <v>1.1429962240925082E-2</v>
      </c>
      <c r="P50" s="108">
        <f t="shared" si="2"/>
        <v>1.7144943361387622E-3</v>
      </c>
      <c r="Q50" s="109">
        <f>'7410 Kab. Buton Utara'!I7</f>
        <v>48.151473000000003</v>
      </c>
      <c r="R50" s="108">
        <f t="shared" si="3"/>
        <v>1.3303525763978181E-2</v>
      </c>
      <c r="S50" s="108">
        <f t="shared" si="4"/>
        <v>3.3258814409945453E-3</v>
      </c>
      <c r="T50" s="106">
        <f t="shared" si="9"/>
        <v>1.1057524027515957E-2</v>
      </c>
      <c r="U50" s="150">
        <f t="shared" si="10"/>
        <v>49595831.518322125</v>
      </c>
      <c r="V50" s="140">
        <f t="shared" si="11"/>
        <v>567125000</v>
      </c>
      <c r="W50" s="141">
        <f t="shared" si="12"/>
        <v>36000000</v>
      </c>
      <c r="X50" s="141">
        <f t="shared" si="13"/>
        <v>24000000</v>
      </c>
      <c r="Y50" s="125">
        <f t="shared" si="14"/>
        <v>110400000</v>
      </c>
      <c r="Z50" s="142">
        <f t="shared" si="15"/>
        <v>5112000</v>
      </c>
      <c r="AA50" s="142">
        <f t="shared" si="16"/>
        <v>5376000</v>
      </c>
      <c r="AB50" s="143">
        <f t="shared" si="17"/>
        <v>102082500</v>
      </c>
      <c r="AC50" s="126">
        <f t="shared" si="18"/>
        <v>56712500</v>
      </c>
      <c r="AD50" s="126">
        <f t="shared" si="19"/>
        <v>90740000</v>
      </c>
      <c r="AE50" s="144">
        <f t="shared" si="20"/>
        <v>136702000</v>
      </c>
      <c r="AG50" s="158">
        <f t="shared" si="21"/>
        <v>7512500</v>
      </c>
      <c r="AI50" s="162">
        <f t="shared" si="22"/>
        <v>9740000</v>
      </c>
    </row>
    <row r="51" spans="2:35" s="69" customFormat="1" x14ac:dyDescent="0.25">
      <c r="B51" s="91">
        <v>41</v>
      </c>
      <c r="C51" s="74" t="str">
        <f>'7410 Kab. Buton Utara'!B22</f>
        <v>Kulisusu Barat</v>
      </c>
      <c r="D51" s="74" t="str">
        <f>'7410 Kab. Buton Utara'!C22</f>
        <v>Soloy Agung</v>
      </c>
      <c r="E51" s="75">
        <f t="shared" si="5"/>
        <v>517529596.15384614</v>
      </c>
      <c r="F51" s="74" t="str">
        <f>'7410 Kab. Buton Utara (2)'!D22</f>
        <v>Tertinggal</v>
      </c>
      <c r="G51" s="74">
        <f>'7410 Kab. Buton Utara'!E22</f>
        <v>6</v>
      </c>
      <c r="H51" s="112">
        <f>'7410 Kab. Buton Utara'!F22</f>
        <v>582</v>
      </c>
      <c r="I51" s="92">
        <f t="shared" si="6"/>
        <v>1.2169113034750972E-2</v>
      </c>
      <c r="J51" s="92">
        <f t="shared" si="7"/>
        <v>1.2169113034750973E-3</v>
      </c>
      <c r="K51" s="112">
        <f>'7410 Kab. Buton Utara'!G22</f>
        <v>156</v>
      </c>
      <c r="L51" s="92">
        <f t="shared" si="8"/>
        <v>2.030192608016658E-2</v>
      </c>
      <c r="M51" s="92">
        <f t="shared" si="0"/>
        <v>1.015096304008329E-2</v>
      </c>
      <c r="N51" s="93">
        <f>'7410 Kab. Buton Utara'!H22</f>
        <v>10.405687</v>
      </c>
      <c r="O51" s="92">
        <f t="shared" si="1"/>
        <v>5.9695919321222386E-3</v>
      </c>
      <c r="P51" s="92">
        <f t="shared" si="2"/>
        <v>8.9543878981833576E-4</v>
      </c>
      <c r="Q51" s="93">
        <f>'7410 Kab. Buton Utara'!I22</f>
        <v>40.765118999999999</v>
      </c>
      <c r="R51" s="92">
        <f t="shared" si="3"/>
        <v>1.1262787555598484E-2</v>
      </c>
      <c r="S51" s="92">
        <f t="shared" si="4"/>
        <v>2.8156968888996209E-3</v>
      </c>
      <c r="T51" s="91">
        <f t="shared" si="9"/>
        <v>1.5079010022276344E-2</v>
      </c>
      <c r="U51" s="149">
        <f t="shared" si="10"/>
        <v>67633227.715980113</v>
      </c>
      <c r="V51" s="94">
        <f t="shared" si="11"/>
        <v>585162000</v>
      </c>
      <c r="W51" s="124">
        <f t="shared" si="12"/>
        <v>36000000</v>
      </c>
      <c r="X51" s="124">
        <f t="shared" si="13"/>
        <v>24000000</v>
      </c>
      <c r="Y51" s="125">
        <f t="shared" si="14"/>
        <v>110400000</v>
      </c>
      <c r="Z51" s="125">
        <f t="shared" si="15"/>
        <v>5112000</v>
      </c>
      <c r="AA51" s="125">
        <f t="shared" si="16"/>
        <v>5376000</v>
      </c>
      <c r="AB51" s="126">
        <f t="shared" si="17"/>
        <v>105329160</v>
      </c>
      <c r="AC51" s="126">
        <f t="shared" si="18"/>
        <v>58516200</v>
      </c>
      <c r="AD51" s="126">
        <f t="shared" si="19"/>
        <v>93625920</v>
      </c>
      <c r="AE51" s="81">
        <f t="shared" si="20"/>
        <v>146802720</v>
      </c>
      <c r="AG51" s="158">
        <f t="shared" si="21"/>
        <v>9316200</v>
      </c>
      <c r="AI51" s="162">
        <f t="shared" si="22"/>
        <v>12625920</v>
      </c>
    </row>
    <row r="52" spans="2:35" s="121" customFormat="1" x14ac:dyDescent="0.25">
      <c r="B52" s="106">
        <v>42</v>
      </c>
      <c r="C52" s="107" t="str">
        <f>'7410 Kab. Buton Utara'!B23</f>
        <v>Kulisusu Barat</v>
      </c>
      <c r="D52" s="107" t="str">
        <f>'7410 Kab. Buton Utara'!C23</f>
        <v>Kotawo</v>
      </c>
      <c r="E52" s="139">
        <f t="shared" si="5"/>
        <v>517529596.15384614</v>
      </c>
      <c r="F52" s="107" t="str">
        <f>'7410 Kab. Buton Utara (2)'!D23</f>
        <v>Tertinggal</v>
      </c>
      <c r="G52" s="107">
        <f>'7410 Kab. Buton Utara'!E23</f>
        <v>3</v>
      </c>
      <c r="H52" s="113">
        <f>'7410 Kab. Buton Utara'!F23</f>
        <v>573</v>
      </c>
      <c r="I52" s="108">
        <f t="shared" si="6"/>
        <v>1.1980930874419772E-2</v>
      </c>
      <c r="J52" s="108">
        <f t="shared" si="7"/>
        <v>1.1980930874419772E-3</v>
      </c>
      <c r="K52" s="113">
        <f>'7410 Kab. Buton Utara'!G23</f>
        <v>55</v>
      </c>
      <c r="L52" s="108">
        <f t="shared" si="8"/>
        <v>7.1577303487766787E-3</v>
      </c>
      <c r="M52" s="108">
        <f t="shared" si="0"/>
        <v>3.5788651743883394E-3</v>
      </c>
      <c r="N52" s="109">
        <f>'7410 Kab. Buton Utara'!H23</f>
        <v>66.039156000000006</v>
      </c>
      <c r="O52" s="108">
        <f t="shared" si="1"/>
        <v>3.788570738883093E-2</v>
      </c>
      <c r="P52" s="108">
        <f t="shared" si="2"/>
        <v>5.6828561083246392E-3</v>
      </c>
      <c r="Q52" s="109">
        <f>'7410 Kab. Buton Utara'!I23</f>
        <v>34.806058999999998</v>
      </c>
      <c r="R52" s="108">
        <f t="shared" si="3"/>
        <v>9.6163891528104357E-3</v>
      </c>
      <c r="S52" s="108">
        <f t="shared" si="4"/>
        <v>2.4040972882026089E-3</v>
      </c>
      <c r="T52" s="106">
        <f t="shared" si="9"/>
        <v>1.2863911658357565E-2</v>
      </c>
      <c r="U52" s="150">
        <f t="shared" si="10"/>
        <v>57697943.381074049</v>
      </c>
      <c r="V52" s="140">
        <f t="shared" si="11"/>
        <v>575227000</v>
      </c>
      <c r="W52" s="141">
        <f t="shared" si="12"/>
        <v>36000000</v>
      </c>
      <c r="X52" s="141">
        <f t="shared" si="13"/>
        <v>24000000</v>
      </c>
      <c r="Y52" s="125">
        <f t="shared" si="14"/>
        <v>110400000</v>
      </c>
      <c r="Z52" s="142">
        <f t="shared" si="15"/>
        <v>5112000</v>
      </c>
      <c r="AA52" s="142">
        <f t="shared" si="16"/>
        <v>5376000</v>
      </c>
      <c r="AB52" s="143">
        <f t="shared" si="17"/>
        <v>103540860</v>
      </c>
      <c r="AC52" s="126">
        <f t="shared" si="18"/>
        <v>57522700</v>
      </c>
      <c r="AD52" s="126">
        <f t="shared" si="19"/>
        <v>92036320</v>
      </c>
      <c r="AE52" s="144">
        <f t="shared" si="20"/>
        <v>141239120</v>
      </c>
      <c r="AG52" s="158">
        <f t="shared" si="21"/>
        <v>8322700</v>
      </c>
      <c r="AI52" s="162">
        <f t="shared" si="22"/>
        <v>11036320</v>
      </c>
    </row>
    <row r="53" spans="2:35" s="69" customFormat="1" x14ac:dyDescent="0.25">
      <c r="B53" s="91">
        <v>43</v>
      </c>
      <c r="C53" s="74" t="str">
        <f>'7410 Kab. Buton Utara'!B29</f>
        <v>Kulisusu Barat</v>
      </c>
      <c r="D53" s="74" t="str">
        <f>'7410 Kab. Buton Utara'!C29</f>
        <v>Kasulatombi</v>
      </c>
      <c r="E53" s="75">
        <f t="shared" si="5"/>
        <v>517529596.15384614</v>
      </c>
      <c r="F53" s="74" t="str">
        <f>'7410 Kab. Buton Utara (2)'!D29</f>
        <v>Tertinggal</v>
      </c>
      <c r="G53" s="74">
        <f>'7410 Kab. Buton Utara'!E29</f>
        <v>5</v>
      </c>
      <c r="H53" s="112">
        <f>'7410 Kab. Buton Utara'!F29</f>
        <v>745</v>
      </c>
      <c r="I53" s="92">
        <f t="shared" si="6"/>
        <v>1.5577301049638273E-2</v>
      </c>
      <c r="J53" s="92">
        <f t="shared" si="7"/>
        <v>1.5577301049638274E-3</v>
      </c>
      <c r="K53" s="112">
        <f>'7410 Kab. Buton Utara'!G29</f>
        <v>148</v>
      </c>
      <c r="L53" s="92">
        <f t="shared" si="8"/>
        <v>1.9260801665799063E-2</v>
      </c>
      <c r="M53" s="92">
        <f t="shared" si="0"/>
        <v>9.6304008328995314E-3</v>
      </c>
      <c r="N53" s="93">
        <f>'7410 Kab. Buton Utara'!H29</f>
        <v>1.8078879999999999</v>
      </c>
      <c r="O53" s="92">
        <f t="shared" si="1"/>
        <v>1.0371591629635419E-3</v>
      </c>
      <c r="P53" s="92">
        <f t="shared" si="2"/>
        <v>1.5557387444453129E-4</v>
      </c>
      <c r="Q53" s="93">
        <f>'7410 Kab. Buton Utara'!I29</f>
        <v>41.334851</v>
      </c>
      <c r="R53" s="92">
        <f t="shared" si="3"/>
        <v>1.1420195914436496E-2</v>
      </c>
      <c r="S53" s="92">
        <f t="shared" si="4"/>
        <v>2.8550489786091241E-3</v>
      </c>
      <c r="T53" s="91">
        <f t="shared" si="9"/>
        <v>1.4198753790917014E-2</v>
      </c>
      <c r="U53" s="149">
        <f t="shared" si="10"/>
        <v>63685052.732610181</v>
      </c>
      <c r="V53" s="94">
        <f t="shared" si="11"/>
        <v>581214000</v>
      </c>
      <c r="W53" s="124">
        <f t="shared" si="12"/>
        <v>36000000</v>
      </c>
      <c r="X53" s="124">
        <f t="shared" si="13"/>
        <v>24000000</v>
      </c>
      <c r="Y53" s="125">
        <f t="shared" si="14"/>
        <v>110400000</v>
      </c>
      <c r="Z53" s="125">
        <f t="shared" si="15"/>
        <v>5112000</v>
      </c>
      <c r="AA53" s="125">
        <f t="shared" si="16"/>
        <v>5376000</v>
      </c>
      <c r="AB53" s="126">
        <f t="shared" si="17"/>
        <v>104618520</v>
      </c>
      <c r="AC53" s="126">
        <f t="shared" si="18"/>
        <v>58121400</v>
      </c>
      <c r="AD53" s="126">
        <f t="shared" si="19"/>
        <v>92994240</v>
      </c>
      <c r="AE53" s="81">
        <f t="shared" si="20"/>
        <v>144591840</v>
      </c>
      <c r="AG53" s="158">
        <f t="shared" si="21"/>
        <v>8921400</v>
      </c>
      <c r="AI53" s="162">
        <f t="shared" si="22"/>
        <v>11994240</v>
      </c>
    </row>
    <row r="54" spans="2:35" s="121" customFormat="1" x14ac:dyDescent="0.25">
      <c r="B54" s="106">
        <v>44</v>
      </c>
      <c r="C54" s="107" t="str">
        <f>'7410 Kab. Buton Utara'!B40</f>
        <v>Kulisusu Barat</v>
      </c>
      <c r="D54" s="107" t="str">
        <f>'7410 Kab. Buton Utara'!C40</f>
        <v>Mekar Jaya</v>
      </c>
      <c r="E54" s="139">
        <f t="shared" si="5"/>
        <v>517529596.15384614</v>
      </c>
      <c r="F54" s="107" t="str">
        <f>'7410 Kab. Buton Utara (2)'!D40</f>
        <v>Tertinggal</v>
      </c>
      <c r="G54" s="107">
        <f>'7410 Kab. Buton Utara'!E40</f>
        <v>2</v>
      </c>
      <c r="H54" s="113">
        <f>'7410 Kab. Buton Utara'!F40</f>
        <v>364</v>
      </c>
      <c r="I54" s="108">
        <f t="shared" si="6"/>
        <v>7.61092292895078E-3</v>
      </c>
      <c r="J54" s="108">
        <f t="shared" si="7"/>
        <v>7.6109229289507809E-4</v>
      </c>
      <c r="K54" s="113">
        <f>'7410 Kab. Buton Utara'!G40</f>
        <v>27</v>
      </c>
      <c r="L54" s="108">
        <f t="shared" si="8"/>
        <v>3.5137948984903696E-3</v>
      </c>
      <c r="M54" s="108">
        <f t="shared" si="0"/>
        <v>1.7568974492451848E-3</v>
      </c>
      <c r="N54" s="109">
        <f>'7410 Kab. Buton Utara'!H40</f>
        <v>5.0817699999999997</v>
      </c>
      <c r="O54" s="108">
        <f t="shared" si="1"/>
        <v>2.9153378525512853E-3</v>
      </c>
      <c r="P54" s="108">
        <f t="shared" si="2"/>
        <v>4.373006778826928E-4</v>
      </c>
      <c r="Q54" s="109">
        <f>'7410 Kab. Buton Utara'!I40</f>
        <v>53.617716000000001</v>
      </c>
      <c r="R54" s="108">
        <f t="shared" si="3"/>
        <v>1.4813766262387552E-2</v>
      </c>
      <c r="S54" s="108">
        <f t="shared" si="4"/>
        <v>3.7034415655968879E-3</v>
      </c>
      <c r="T54" s="106">
        <f t="shared" si="9"/>
        <v>6.6587319856198438E-3</v>
      </c>
      <c r="U54" s="150">
        <f t="shared" si="10"/>
        <v>29866120.920259312</v>
      </c>
      <c r="V54" s="140">
        <f t="shared" si="11"/>
        <v>547395000</v>
      </c>
      <c r="W54" s="141">
        <f t="shared" si="12"/>
        <v>36000000</v>
      </c>
      <c r="X54" s="141">
        <f t="shared" si="13"/>
        <v>24000000</v>
      </c>
      <c r="Y54" s="125">
        <f t="shared" si="14"/>
        <v>110400000</v>
      </c>
      <c r="Z54" s="142">
        <f t="shared" si="15"/>
        <v>5112000</v>
      </c>
      <c r="AA54" s="142">
        <f t="shared" si="16"/>
        <v>5376000</v>
      </c>
      <c r="AB54" s="143">
        <f t="shared" si="17"/>
        <v>98531100</v>
      </c>
      <c r="AC54" s="126">
        <f t="shared" si="18"/>
        <v>54739500</v>
      </c>
      <c r="AD54" s="126">
        <f t="shared" si="19"/>
        <v>87583200</v>
      </c>
      <c r="AE54" s="144">
        <f t="shared" si="20"/>
        <v>125653200</v>
      </c>
      <c r="AG54" s="158">
        <f t="shared" si="21"/>
        <v>5539500</v>
      </c>
      <c r="AI54" s="162">
        <f t="shared" si="22"/>
        <v>6583200</v>
      </c>
    </row>
    <row r="55" spans="2:35" s="69" customFormat="1" ht="30" x14ac:dyDescent="0.25">
      <c r="B55" s="91">
        <v>45</v>
      </c>
      <c r="C55" s="74" t="str">
        <f>'7410 Kab. Buton Utara'!B44</f>
        <v>Kulisusu Barat</v>
      </c>
      <c r="D55" s="74" t="str">
        <f>'7410 Kab. Buton Utara'!C44</f>
        <v>Rahmat Baru</v>
      </c>
      <c r="E55" s="75">
        <f t="shared" si="5"/>
        <v>517529596.15384614</v>
      </c>
      <c r="F55" s="74" t="str">
        <f>'7410 Kab. Buton Utara (2)'!D44</f>
        <v>Sangat Tertinggal</v>
      </c>
      <c r="G55" s="74">
        <f>'7410 Kab. Buton Utara'!E44</f>
        <v>4</v>
      </c>
      <c r="H55" s="112">
        <f>'7410 Kab. Buton Utara'!F44</f>
        <v>305</v>
      </c>
      <c r="I55" s="92">
        <f t="shared" si="6"/>
        <v>6.3772843223351312E-3</v>
      </c>
      <c r="J55" s="92">
        <f t="shared" si="7"/>
        <v>6.3772843223351315E-4</v>
      </c>
      <c r="K55" s="112">
        <f>'7410 Kab. Buton Utara'!G44</f>
        <v>74</v>
      </c>
      <c r="L55" s="92">
        <f t="shared" si="8"/>
        <v>9.6304008328995314E-3</v>
      </c>
      <c r="M55" s="92">
        <f t="shared" si="0"/>
        <v>4.8152004164497657E-3</v>
      </c>
      <c r="N55" s="93">
        <f>'7410 Kab. Buton Utara'!H44</f>
        <v>5.667586</v>
      </c>
      <c r="O55" s="92">
        <f t="shared" si="1"/>
        <v>3.2514120077039555E-3</v>
      </c>
      <c r="P55" s="92">
        <f t="shared" si="2"/>
        <v>4.877118011555933E-4</v>
      </c>
      <c r="Q55" s="93">
        <f>'7410 Kab. Buton Utara'!I44</f>
        <v>41.005685999999997</v>
      </c>
      <c r="R55" s="92">
        <f t="shared" si="3"/>
        <v>1.1329252589439981E-2</v>
      </c>
      <c r="S55" s="92">
        <f t="shared" si="4"/>
        <v>2.8323131473599952E-3</v>
      </c>
      <c r="T55" s="91">
        <f t="shared" si="9"/>
        <v>8.7729537971988677E-3</v>
      </c>
      <c r="U55" s="149">
        <f t="shared" si="10"/>
        <v>39348948.043085903</v>
      </c>
      <c r="V55" s="94">
        <f t="shared" si="11"/>
        <v>556878000</v>
      </c>
      <c r="W55" s="124">
        <f t="shared" si="12"/>
        <v>36000000</v>
      </c>
      <c r="X55" s="124">
        <f t="shared" si="13"/>
        <v>24000000</v>
      </c>
      <c r="Y55" s="125">
        <f t="shared" si="14"/>
        <v>110400000</v>
      </c>
      <c r="Z55" s="125">
        <f t="shared" si="15"/>
        <v>5112000</v>
      </c>
      <c r="AA55" s="125">
        <f t="shared" si="16"/>
        <v>5376000</v>
      </c>
      <c r="AB55" s="126">
        <f t="shared" si="17"/>
        <v>100238040</v>
      </c>
      <c r="AC55" s="126">
        <f t="shared" si="18"/>
        <v>55687800</v>
      </c>
      <c r="AD55" s="126">
        <f t="shared" si="19"/>
        <v>89100480</v>
      </c>
      <c r="AE55" s="81">
        <f t="shared" si="20"/>
        <v>130963680</v>
      </c>
      <c r="AG55" s="158">
        <f t="shared" si="21"/>
        <v>6487800</v>
      </c>
      <c r="AI55" s="162">
        <f t="shared" si="22"/>
        <v>8100480</v>
      </c>
    </row>
    <row r="56" spans="2:35" s="121" customFormat="1" ht="30" x14ac:dyDescent="0.25">
      <c r="B56" s="106">
        <v>46</v>
      </c>
      <c r="C56" s="107" t="str">
        <f>'7410 Kab. Buton Utara'!B49</f>
        <v>Kulisusu Barat</v>
      </c>
      <c r="D56" s="107" t="str">
        <f>'7410 Kab. Buton Utara'!C49</f>
        <v>Lauki</v>
      </c>
      <c r="E56" s="139">
        <f t="shared" si="5"/>
        <v>517529596.15384614</v>
      </c>
      <c r="F56" s="107" t="str">
        <f>'7410 Kab. Buton Utara (2)'!D49</f>
        <v>Sangat Tertinggal</v>
      </c>
      <c r="G56" s="107">
        <f>'7410 Kab. Buton Utara'!E49</f>
        <v>3</v>
      </c>
      <c r="H56" s="113">
        <f>'7410 Kab. Buton Utara'!F49</f>
        <v>255</v>
      </c>
      <c r="I56" s="108">
        <f t="shared" si="6"/>
        <v>5.3318278760506833E-3</v>
      </c>
      <c r="J56" s="108">
        <f t="shared" si="7"/>
        <v>5.331827876050684E-4</v>
      </c>
      <c r="K56" s="113">
        <f>'7410 Kab. Buton Utara'!G49</f>
        <v>65</v>
      </c>
      <c r="L56" s="108">
        <f t="shared" si="8"/>
        <v>8.4591358667360748E-3</v>
      </c>
      <c r="M56" s="108">
        <f t="shared" si="0"/>
        <v>4.2295679333680374E-3</v>
      </c>
      <c r="N56" s="109">
        <f>'7410 Kab. Buton Utara'!H49</f>
        <v>7.5037390000000004</v>
      </c>
      <c r="O56" s="108">
        <f t="shared" si="1"/>
        <v>4.3047863918212219E-3</v>
      </c>
      <c r="P56" s="108">
        <f t="shared" si="2"/>
        <v>6.4571795877318321E-4</v>
      </c>
      <c r="Q56" s="109">
        <f>'7410 Kab. Buton Utara'!I49</f>
        <v>69.809044999999998</v>
      </c>
      <c r="R56" s="108">
        <f t="shared" si="3"/>
        <v>1.928718626564575E-2</v>
      </c>
      <c r="S56" s="108">
        <f t="shared" si="4"/>
        <v>4.8217965664114374E-3</v>
      </c>
      <c r="T56" s="106">
        <f t="shared" si="9"/>
        <v>1.0230265246157725E-2</v>
      </c>
      <c r="U56" s="150">
        <f t="shared" si="10"/>
        <v>45885363.692053035</v>
      </c>
      <c r="V56" s="140">
        <f t="shared" si="11"/>
        <v>563414000</v>
      </c>
      <c r="W56" s="141">
        <f t="shared" si="12"/>
        <v>36000000</v>
      </c>
      <c r="X56" s="141">
        <f t="shared" si="13"/>
        <v>24000000</v>
      </c>
      <c r="Y56" s="125">
        <f t="shared" si="14"/>
        <v>110400000</v>
      </c>
      <c r="Z56" s="142">
        <f t="shared" si="15"/>
        <v>5112000</v>
      </c>
      <c r="AA56" s="142">
        <f t="shared" si="16"/>
        <v>5376000</v>
      </c>
      <c r="AB56" s="143">
        <f t="shared" si="17"/>
        <v>101414520</v>
      </c>
      <c r="AC56" s="126">
        <f t="shared" si="18"/>
        <v>56341400</v>
      </c>
      <c r="AD56" s="126">
        <f t="shared" si="19"/>
        <v>90146240</v>
      </c>
      <c r="AE56" s="144">
        <f t="shared" si="20"/>
        <v>134623840</v>
      </c>
      <c r="AG56" s="158">
        <f t="shared" si="21"/>
        <v>7141400</v>
      </c>
      <c r="AI56" s="162">
        <f t="shared" si="22"/>
        <v>9146240</v>
      </c>
    </row>
    <row r="57" spans="2:35" s="69" customFormat="1" x14ac:dyDescent="0.25">
      <c r="B57" s="91">
        <v>47</v>
      </c>
      <c r="C57" s="74" t="str">
        <f>'7410 Kab. Buton Utara'!B50</f>
        <v>Kulisusu Barat</v>
      </c>
      <c r="D57" s="74" t="str">
        <f>'7410 Kab. Buton Utara'!C50</f>
        <v>Marga Karya</v>
      </c>
      <c r="E57" s="75">
        <f t="shared" si="5"/>
        <v>517529596.15384614</v>
      </c>
      <c r="F57" s="74" t="str">
        <f>'7410 Kab. Buton Utara (2)'!D50</f>
        <v>Tertinggal</v>
      </c>
      <c r="G57" s="74">
        <f>'7410 Kab. Buton Utara'!E50</f>
        <v>2</v>
      </c>
      <c r="H57" s="112">
        <f>'7410 Kab. Buton Utara'!F50</f>
        <v>467</v>
      </c>
      <c r="I57" s="92">
        <f t="shared" si="6"/>
        <v>9.7645632082967431E-3</v>
      </c>
      <c r="J57" s="92">
        <f t="shared" si="7"/>
        <v>9.7645632082967435E-4</v>
      </c>
      <c r="K57" s="112">
        <f>'7410 Kab. Buton Utara'!G50</f>
        <v>32</v>
      </c>
      <c r="L57" s="92">
        <f t="shared" si="8"/>
        <v>4.1644976574700676E-3</v>
      </c>
      <c r="M57" s="92">
        <f t="shared" si="0"/>
        <v>2.0822488287350338E-3</v>
      </c>
      <c r="N57" s="93">
        <f>'7410 Kab. Buton Utara'!H50</f>
        <v>13.298423</v>
      </c>
      <c r="O57" s="92">
        <f t="shared" si="1"/>
        <v>7.6291126814355282E-3</v>
      </c>
      <c r="P57" s="92">
        <f t="shared" si="2"/>
        <v>1.1443669022153291E-3</v>
      </c>
      <c r="Q57" s="93">
        <f>'7410 Kab. Buton Utara'!I50</f>
        <v>43.496653000000002</v>
      </c>
      <c r="R57" s="92">
        <f t="shared" si="3"/>
        <v>1.2017469202496025E-2</v>
      </c>
      <c r="S57" s="92">
        <f t="shared" si="4"/>
        <v>3.0043673006240061E-3</v>
      </c>
      <c r="T57" s="91">
        <f t="shared" si="9"/>
        <v>7.207439352404043E-3</v>
      </c>
      <c r="U57" s="149">
        <f t="shared" si="10"/>
        <v>32327214.203726023</v>
      </c>
      <c r="V57" s="94">
        <f t="shared" si="11"/>
        <v>549856000</v>
      </c>
      <c r="W57" s="124">
        <f t="shared" si="12"/>
        <v>36000000</v>
      </c>
      <c r="X57" s="124">
        <f t="shared" si="13"/>
        <v>24000000</v>
      </c>
      <c r="Y57" s="125">
        <f t="shared" si="14"/>
        <v>110400000</v>
      </c>
      <c r="Z57" s="125">
        <f t="shared" si="15"/>
        <v>5112000</v>
      </c>
      <c r="AA57" s="125">
        <f t="shared" si="16"/>
        <v>5376000</v>
      </c>
      <c r="AB57" s="126">
        <f t="shared" si="17"/>
        <v>98974080</v>
      </c>
      <c r="AC57" s="126">
        <f t="shared" si="18"/>
        <v>54985600</v>
      </c>
      <c r="AD57" s="126">
        <f t="shared" si="19"/>
        <v>87976960</v>
      </c>
      <c r="AE57" s="81">
        <f t="shared" si="20"/>
        <v>127031360</v>
      </c>
      <c r="AG57" s="158">
        <f t="shared" si="21"/>
        <v>5785600</v>
      </c>
      <c r="AI57" s="162">
        <f t="shared" si="22"/>
        <v>6976960</v>
      </c>
    </row>
    <row r="58" spans="2:35" s="121" customFormat="1" x14ac:dyDescent="0.25">
      <c r="B58" s="106">
        <v>48</v>
      </c>
      <c r="C58" s="107" t="str">
        <f>'7410 Kab. Buton Utara'!B53</f>
        <v>Kulisusu Barat</v>
      </c>
      <c r="D58" s="107" t="str">
        <f>'7410 Kab. Buton Utara'!C53</f>
        <v>Lambale</v>
      </c>
      <c r="E58" s="139">
        <f t="shared" si="5"/>
        <v>517529596.15384614</v>
      </c>
      <c r="F58" s="107" t="str">
        <f>'7410 Kab. Buton Utara (2)'!D53</f>
        <v>Tertinggal</v>
      </c>
      <c r="G58" s="107">
        <f>'7410 Kab. Buton Utara'!E53</f>
        <v>5</v>
      </c>
      <c r="H58" s="113">
        <f>'7410 Kab. Buton Utara'!F53</f>
        <v>723</v>
      </c>
      <c r="I58" s="108">
        <f t="shared" si="6"/>
        <v>1.5117300213273115E-2</v>
      </c>
      <c r="J58" s="108">
        <f t="shared" si="7"/>
        <v>1.5117300213273116E-3</v>
      </c>
      <c r="K58" s="113">
        <f>'7410 Kab. Buton Utara'!G53</f>
        <v>139</v>
      </c>
      <c r="L58" s="108">
        <f t="shared" si="8"/>
        <v>1.8089536699635606E-2</v>
      </c>
      <c r="M58" s="108">
        <f t="shared" si="0"/>
        <v>9.0447683498178031E-3</v>
      </c>
      <c r="N58" s="109">
        <f>'7410 Kab. Buton Utara'!H53</f>
        <v>65.789030999999994</v>
      </c>
      <c r="O58" s="108">
        <f t="shared" si="1"/>
        <v>3.7742214298752193E-2</v>
      </c>
      <c r="P58" s="108">
        <f t="shared" si="2"/>
        <v>5.6613321448128291E-3</v>
      </c>
      <c r="Q58" s="109">
        <f>'7410 Kab. Buton Utara'!I53</f>
        <v>42.344583</v>
      </c>
      <c r="R58" s="108">
        <f t="shared" si="3"/>
        <v>1.1699169637145108E-2</v>
      </c>
      <c r="S58" s="108">
        <f t="shared" si="4"/>
        <v>2.924792409286277E-3</v>
      </c>
      <c r="T58" s="106">
        <f t="shared" si="9"/>
        <v>1.9142622925244223E-2</v>
      </c>
      <c r="U58" s="150">
        <f t="shared" si="10"/>
        <v>85859573.902500659</v>
      </c>
      <c r="V58" s="140">
        <f t="shared" si="11"/>
        <v>603389000</v>
      </c>
      <c r="W58" s="141">
        <f t="shared" si="12"/>
        <v>36000000</v>
      </c>
      <c r="X58" s="141">
        <f t="shared" si="13"/>
        <v>24000000</v>
      </c>
      <c r="Y58" s="125">
        <f t="shared" si="14"/>
        <v>110400000</v>
      </c>
      <c r="Z58" s="142">
        <f t="shared" si="15"/>
        <v>5112000</v>
      </c>
      <c r="AA58" s="142">
        <f t="shared" si="16"/>
        <v>5376000</v>
      </c>
      <c r="AB58" s="143">
        <f t="shared" si="17"/>
        <v>108610020</v>
      </c>
      <c r="AC58" s="126">
        <f t="shared" si="18"/>
        <v>60338900</v>
      </c>
      <c r="AD58" s="126">
        <f t="shared" si="19"/>
        <v>96542240</v>
      </c>
      <c r="AE58" s="144">
        <f t="shared" si="20"/>
        <v>157009840</v>
      </c>
      <c r="AG58" s="158">
        <f t="shared" si="21"/>
        <v>11138900</v>
      </c>
      <c r="AI58" s="162">
        <f t="shared" si="22"/>
        <v>15542240</v>
      </c>
    </row>
    <row r="59" spans="2:35" s="69" customFormat="1" x14ac:dyDescent="0.25">
      <c r="B59" s="91">
        <v>49</v>
      </c>
      <c r="C59" s="74" t="str">
        <f>'7410 Kab. Buton Utara'!B56</f>
        <v>Kulisusu Barat</v>
      </c>
      <c r="D59" s="74" t="str">
        <f>'7410 Kab. Buton Utara'!C56</f>
        <v>Lapandewa</v>
      </c>
      <c r="E59" s="75">
        <f t="shared" si="5"/>
        <v>517529596.15384614</v>
      </c>
      <c r="F59" s="74" t="str">
        <f>'7410 Kab. Buton Utara (2)'!D56</f>
        <v>Tertinggal</v>
      </c>
      <c r="G59" s="74">
        <f>'7410 Kab. Buton Utara'!E56</f>
        <v>6</v>
      </c>
      <c r="H59" s="112">
        <f>'7410 Kab. Buton Utara'!F56</f>
        <v>598</v>
      </c>
      <c r="I59" s="92">
        <f t="shared" si="6"/>
        <v>1.2503659097561995E-2</v>
      </c>
      <c r="J59" s="92">
        <f t="shared" si="7"/>
        <v>1.2503659097561997E-3</v>
      </c>
      <c r="K59" s="112">
        <f>'7410 Kab. Buton Utara'!G56</f>
        <v>158</v>
      </c>
      <c r="L59" s="92">
        <f t="shared" si="8"/>
        <v>2.0562207183758459E-2</v>
      </c>
      <c r="M59" s="92">
        <f t="shared" si="0"/>
        <v>1.0281103591879229E-2</v>
      </c>
      <c r="N59" s="93">
        <f>'7410 Kab. Buton Utara'!H56</f>
        <v>36.157761999999998</v>
      </c>
      <c r="O59" s="92">
        <f t="shared" si="1"/>
        <v>2.0743184406641874E-2</v>
      </c>
      <c r="P59" s="92">
        <f t="shared" si="2"/>
        <v>3.1114776609962812E-3</v>
      </c>
      <c r="Q59" s="93">
        <f>'7410 Kab. Buton Utara'!I56</f>
        <v>46.439514000000003</v>
      </c>
      <c r="R59" s="92">
        <f t="shared" si="3"/>
        <v>1.2830537312236023E-2</v>
      </c>
      <c r="S59" s="92">
        <f t="shared" si="4"/>
        <v>3.2076343280590057E-3</v>
      </c>
      <c r="T59" s="91">
        <f t="shared" si="9"/>
        <v>1.7850581490690715E-2</v>
      </c>
      <c r="U59" s="149">
        <f t="shared" si="10"/>
        <v>80064436.659900218</v>
      </c>
      <c r="V59" s="94">
        <f t="shared" si="11"/>
        <v>597594000</v>
      </c>
      <c r="W59" s="124">
        <f t="shared" si="12"/>
        <v>36000000</v>
      </c>
      <c r="X59" s="124">
        <f t="shared" si="13"/>
        <v>24000000</v>
      </c>
      <c r="Y59" s="125">
        <f t="shared" si="14"/>
        <v>110400000</v>
      </c>
      <c r="Z59" s="125">
        <f t="shared" si="15"/>
        <v>5112000</v>
      </c>
      <c r="AA59" s="125">
        <f t="shared" si="16"/>
        <v>5376000</v>
      </c>
      <c r="AB59" s="126">
        <f t="shared" si="17"/>
        <v>107566920</v>
      </c>
      <c r="AC59" s="126">
        <f t="shared" si="18"/>
        <v>59759400</v>
      </c>
      <c r="AD59" s="126">
        <f t="shared" si="19"/>
        <v>95615040</v>
      </c>
      <c r="AE59" s="81">
        <f t="shared" si="20"/>
        <v>153764640</v>
      </c>
      <c r="AG59" s="158">
        <f t="shared" si="21"/>
        <v>10559400</v>
      </c>
      <c r="AI59" s="162">
        <f t="shared" si="22"/>
        <v>14615040</v>
      </c>
    </row>
    <row r="60" spans="2:35" s="121" customFormat="1" ht="30" x14ac:dyDescent="0.25">
      <c r="B60" s="106">
        <v>50</v>
      </c>
      <c r="C60" s="107" t="str">
        <f>'7410 Kab. Buton Utara'!B57</f>
        <v>Kulisusu Barat</v>
      </c>
      <c r="D60" s="107" t="str">
        <f>'7410 Kab. Buton Utara'!C57</f>
        <v>Labulanda</v>
      </c>
      <c r="E60" s="139">
        <f t="shared" si="5"/>
        <v>517529596.15384614</v>
      </c>
      <c r="F60" s="107" t="str">
        <f>'7410 Kab. Buton Utara (2)'!D57</f>
        <v>Sangat Tertinggal</v>
      </c>
      <c r="G60" s="107">
        <f>'7410 Kab. Buton Utara'!E57</f>
        <v>5</v>
      </c>
      <c r="H60" s="113">
        <f>'7410 Kab. Buton Utara'!F57</f>
        <v>554</v>
      </c>
      <c r="I60" s="108">
        <f t="shared" si="6"/>
        <v>1.1583657424831681E-2</v>
      </c>
      <c r="J60" s="108">
        <f t="shared" si="7"/>
        <v>1.1583657424831682E-3</v>
      </c>
      <c r="K60" s="113">
        <f>'7410 Kab. Buton Utara'!G57</f>
        <v>138</v>
      </c>
      <c r="L60" s="108">
        <f t="shared" si="8"/>
        <v>1.7959396147839667E-2</v>
      </c>
      <c r="M60" s="108">
        <f t="shared" si="0"/>
        <v>8.9796980739198333E-3</v>
      </c>
      <c r="N60" s="109">
        <f>'7410 Kab. Buton Utara'!H57</f>
        <v>9.6420700000000004</v>
      </c>
      <c r="O60" s="108">
        <f t="shared" si="1"/>
        <v>5.5315159182625692E-3</v>
      </c>
      <c r="P60" s="108">
        <f t="shared" si="2"/>
        <v>8.2972738773938535E-4</v>
      </c>
      <c r="Q60" s="109">
        <f>'7410 Kab. Buton Utara'!I57</f>
        <v>43.457000999999998</v>
      </c>
      <c r="R60" s="108">
        <f t="shared" si="3"/>
        <v>1.2006513952931938E-2</v>
      </c>
      <c r="S60" s="108">
        <f t="shared" si="4"/>
        <v>3.0016284882329845E-3</v>
      </c>
      <c r="T60" s="106">
        <f t="shared" si="9"/>
        <v>1.3969419692375371E-2</v>
      </c>
      <c r="U60" s="150">
        <f t="shared" si="10"/>
        <v>62656430.47645463</v>
      </c>
      <c r="V60" s="140">
        <f t="shared" si="11"/>
        <v>580186000</v>
      </c>
      <c r="W60" s="141">
        <f t="shared" si="12"/>
        <v>36000000</v>
      </c>
      <c r="X60" s="141">
        <f t="shared" si="13"/>
        <v>24000000</v>
      </c>
      <c r="Y60" s="125">
        <f t="shared" si="14"/>
        <v>110400000</v>
      </c>
      <c r="Z60" s="142">
        <f t="shared" si="15"/>
        <v>5112000</v>
      </c>
      <c r="AA60" s="142">
        <f t="shared" si="16"/>
        <v>5376000</v>
      </c>
      <c r="AB60" s="143">
        <f t="shared" si="17"/>
        <v>104433480</v>
      </c>
      <c r="AC60" s="126">
        <f t="shared" si="18"/>
        <v>58018600</v>
      </c>
      <c r="AD60" s="126">
        <f t="shared" si="19"/>
        <v>92829760</v>
      </c>
      <c r="AE60" s="144">
        <f t="shared" si="20"/>
        <v>144016160</v>
      </c>
      <c r="AG60" s="158">
        <f t="shared" si="21"/>
        <v>8818600</v>
      </c>
      <c r="AI60" s="162">
        <f t="shared" si="22"/>
        <v>11829760</v>
      </c>
    </row>
    <row r="61" spans="2:35" s="69" customFormat="1" x14ac:dyDescent="0.25">
      <c r="B61" s="91">
        <v>51</v>
      </c>
      <c r="C61" s="74" t="str">
        <f>'7410 Kab. Buton Utara'!B63</f>
        <v>Kulisusu Barat</v>
      </c>
      <c r="D61" s="74" t="str">
        <f>'7410 Kab. Buton Utara'!C63</f>
        <v>Karya Bhakti</v>
      </c>
      <c r="E61" s="75">
        <f t="shared" si="5"/>
        <v>517529596.15384614</v>
      </c>
      <c r="F61" s="74" t="str">
        <f>'7410 Kab. Buton Utara (2)'!D63</f>
        <v>Tertinggal</v>
      </c>
      <c r="G61" s="74">
        <f>'7410 Kab. Buton Utara'!E63</f>
        <v>2</v>
      </c>
      <c r="H61" s="112">
        <f>'7410 Kab. Buton Utara'!F63</f>
        <v>574</v>
      </c>
      <c r="I61" s="92">
        <f t="shared" si="6"/>
        <v>1.2001840003345461E-2</v>
      </c>
      <c r="J61" s="92">
        <f t="shared" si="7"/>
        <v>1.2001840003345462E-3</v>
      </c>
      <c r="K61" s="112">
        <f>'7410 Kab. Buton Utara'!G63</f>
        <v>30</v>
      </c>
      <c r="L61" s="92">
        <f t="shared" si="8"/>
        <v>3.9042165538781884E-3</v>
      </c>
      <c r="M61" s="92">
        <f t="shared" si="0"/>
        <v>1.9521082769390942E-3</v>
      </c>
      <c r="N61" s="93">
        <f>'7410 Kab. Buton Utara'!H63</f>
        <v>8.7655770000000004</v>
      </c>
      <c r="O61" s="92">
        <f t="shared" si="1"/>
        <v>5.0286845779232313E-3</v>
      </c>
      <c r="P61" s="92">
        <f t="shared" si="2"/>
        <v>7.5430268668848471E-4</v>
      </c>
      <c r="Q61" s="93">
        <f>'7410 Kab. Buton Utara'!I63</f>
        <v>63.388026000000004</v>
      </c>
      <c r="R61" s="92">
        <f t="shared" si="3"/>
        <v>1.7513155558475206E-2</v>
      </c>
      <c r="S61" s="92">
        <f t="shared" si="4"/>
        <v>4.3782888896188015E-3</v>
      </c>
      <c r="T61" s="91">
        <f t="shared" si="9"/>
        <v>8.2848838535809263E-3</v>
      </c>
      <c r="U61" s="149">
        <f t="shared" si="10"/>
        <v>37159829.156018898</v>
      </c>
      <c r="V61" s="94">
        <f t="shared" si="11"/>
        <v>554689000</v>
      </c>
      <c r="W61" s="124">
        <f t="shared" si="12"/>
        <v>36000000</v>
      </c>
      <c r="X61" s="124">
        <f t="shared" si="13"/>
        <v>24000000</v>
      </c>
      <c r="Y61" s="125">
        <f t="shared" si="14"/>
        <v>110400000</v>
      </c>
      <c r="Z61" s="125">
        <f t="shared" si="15"/>
        <v>5112000</v>
      </c>
      <c r="AA61" s="125">
        <f t="shared" si="16"/>
        <v>5376000</v>
      </c>
      <c r="AB61" s="126">
        <f t="shared" si="17"/>
        <v>99844020</v>
      </c>
      <c r="AC61" s="126">
        <f t="shared" si="18"/>
        <v>55468900</v>
      </c>
      <c r="AD61" s="126">
        <f t="shared" si="19"/>
        <v>88750240</v>
      </c>
      <c r="AE61" s="81">
        <f t="shared" si="20"/>
        <v>129737840</v>
      </c>
      <c r="AG61" s="158">
        <f t="shared" si="21"/>
        <v>6268900</v>
      </c>
      <c r="AI61" s="162">
        <f t="shared" si="22"/>
        <v>7750240</v>
      </c>
    </row>
    <row r="62" spans="2:35" s="121" customFormat="1" x14ac:dyDescent="0.25">
      <c r="B62" s="106">
        <v>52</v>
      </c>
      <c r="C62" s="107" t="str">
        <f>'7410 Kab. Buton Utara'!B69</f>
        <v>Kulisusu Barat</v>
      </c>
      <c r="D62" s="107" t="str">
        <f>'7410 Kab. Buton Utara'!C69</f>
        <v>Dampala Jaya</v>
      </c>
      <c r="E62" s="139">
        <f t="shared" si="5"/>
        <v>517529596.15384614</v>
      </c>
      <c r="F62" s="107" t="str">
        <f>'7410 Kab. Buton Utara (2)'!D69</f>
        <v>Tertinggal</v>
      </c>
      <c r="G62" s="107">
        <f>'7410 Kab. Buton Utara'!E69</f>
        <v>3</v>
      </c>
      <c r="H62" s="113">
        <f>'7410 Kab. Buton Utara'!F69</f>
        <v>589</v>
      </c>
      <c r="I62" s="108">
        <f t="shared" si="6"/>
        <v>1.2315476937230795E-2</v>
      </c>
      <c r="J62" s="108">
        <f t="shared" si="7"/>
        <v>1.2315476937230796E-3</v>
      </c>
      <c r="K62" s="113">
        <f>'7410 Kab. Buton Utara'!G69</f>
        <v>47</v>
      </c>
      <c r="L62" s="108">
        <f t="shared" si="8"/>
        <v>6.1166059344091618E-3</v>
      </c>
      <c r="M62" s="108">
        <f t="shared" si="0"/>
        <v>3.0583029672045809E-3</v>
      </c>
      <c r="N62" s="109">
        <f>'7410 Kab. Buton Utara'!H69</f>
        <v>35.724845999999999</v>
      </c>
      <c r="O62" s="108">
        <f t="shared" si="1"/>
        <v>2.0494826767123539E-2</v>
      </c>
      <c r="P62" s="108">
        <f t="shared" si="2"/>
        <v>3.0742240150685306E-3</v>
      </c>
      <c r="Q62" s="109">
        <f>'7410 Kab. Buton Utara'!I69</f>
        <v>46.980528999999997</v>
      </c>
      <c r="R62" s="108">
        <f t="shared" si="3"/>
        <v>1.2980011597087051E-2</v>
      </c>
      <c r="S62" s="108">
        <f t="shared" si="4"/>
        <v>3.2450028992717628E-3</v>
      </c>
      <c r="T62" s="106">
        <f t="shared" si="9"/>
        <v>1.0609077575267955E-2</v>
      </c>
      <c r="U62" s="150">
        <f t="shared" si="10"/>
        <v>47584434.15347483</v>
      </c>
      <c r="V62" s="140">
        <f t="shared" si="11"/>
        <v>565114000</v>
      </c>
      <c r="W62" s="141">
        <f t="shared" si="12"/>
        <v>36000000</v>
      </c>
      <c r="X62" s="141">
        <f t="shared" si="13"/>
        <v>24000000</v>
      </c>
      <c r="Y62" s="125">
        <f t="shared" si="14"/>
        <v>110400000</v>
      </c>
      <c r="Z62" s="142">
        <f t="shared" si="15"/>
        <v>5112000</v>
      </c>
      <c r="AA62" s="142">
        <f t="shared" si="16"/>
        <v>5376000</v>
      </c>
      <c r="AB62" s="143">
        <f t="shared" si="17"/>
        <v>101720520</v>
      </c>
      <c r="AC62" s="126">
        <f t="shared" si="18"/>
        <v>56511400</v>
      </c>
      <c r="AD62" s="126">
        <f t="shared" si="19"/>
        <v>90418240</v>
      </c>
      <c r="AE62" s="144">
        <f t="shared" si="20"/>
        <v>135575840</v>
      </c>
      <c r="AG62" s="158">
        <f t="shared" si="21"/>
        <v>7311400</v>
      </c>
      <c r="AI62" s="162">
        <f t="shared" si="22"/>
        <v>9418240</v>
      </c>
    </row>
    <row r="63" spans="2:35" s="69" customFormat="1" ht="30" x14ac:dyDescent="0.25">
      <c r="B63" s="91">
        <v>53</v>
      </c>
      <c r="C63" s="74" t="str">
        <f>'7410 Kab. Buton Utara'!B75</f>
        <v>Kulisusu Barat</v>
      </c>
      <c r="D63" s="74" t="str">
        <f>'7410 Kab. Buton Utara'!C75</f>
        <v>Bumi Lapero</v>
      </c>
      <c r="E63" s="75">
        <f t="shared" si="5"/>
        <v>517529596.15384614</v>
      </c>
      <c r="F63" s="74" t="str">
        <f>'7410 Kab. Buton Utara (2)'!D75</f>
        <v>Sangat Tertinggal</v>
      </c>
      <c r="G63" s="74">
        <f>'7410 Kab. Buton Utara'!E75</f>
        <v>1</v>
      </c>
      <c r="H63" s="112">
        <f>'7410 Kab. Buton Utara'!F75</f>
        <v>248</v>
      </c>
      <c r="I63" s="92">
        <f t="shared" si="6"/>
        <v>5.1854639735708606E-3</v>
      </c>
      <c r="J63" s="92">
        <f t="shared" si="7"/>
        <v>5.1854639735708608E-4</v>
      </c>
      <c r="K63" s="112">
        <f>'7410 Kab. Buton Utara'!G75</f>
        <v>19</v>
      </c>
      <c r="L63" s="92">
        <f t="shared" si="8"/>
        <v>2.4726704841228526E-3</v>
      </c>
      <c r="M63" s="92">
        <f t="shared" si="0"/>
        <v>1.2363352420614263E-3</v>
      </c>
      <c r="N63" s="93">
        <f>'7410 Kab. Buton Utara'!H75</f>
        <v>50.498187999999999</v>
      </c>
      <c r="O63" s="92">
        <f t="shared" si="1"/>
        <v>2.8970079118427455E-2</v>
      </c>
      <c r="P63" s="92">
        <f t="shared" si="2"/>
        <v>4.3455118677641182E-3</v>
      </c>
      <c r="Q63" s="93">
        <f>'7410 Kab. Buton Utara'!I75</f>
        <v>56.294656000000003</v>
      </c>
      <c r="R63" s="92">
        <f t="shared" si="3"/>
        <v>1.5553364410477928E-2</v>
      </c>
      <c r="S63" s="92">
        <f t="shared" si="4"/>
        <v>3.8883411026194819E-3</v>
      </c>
      <c r="T63" s="91">
        <f t="shared" si="9"/>
        <v>9.9887346098021124E-3</v>
      </c>
      <c r="U63" s="149">
        <f t="shared" si="10"/>
        <v>44802036.83538989</v>
      </c>
      <c r="V63" s="94">
        <f t="shared" si="11"/>
        <v>562331000</v>
      </c>
      <c r="W63" s="124">
        <f t="shared" si="12"/>
        <v>36000000</v>
      </c>
      <c r="X63" s="124">
        <f t="shared" si="13"/>
        <v>24000000</v>
      </c>
      <c r="Y63" s="125">
        <f t="shared" si="14"/>
        <v>110400000</v>
      </c>
      <c r="Z63" s="125">
        <f t="shared" si="15"/>
        <v>5112000</v>
      </c>
      <c r="AA63" s="125">
        <f t="shared" si="16"/>
        <v>5376000</v>
      </c>
      <c r="AB63" s="126">
        <f t="shared" si="17"/>
        <v>101219580</v>
      </c>
      <c r="AC63" s="126">
        <f t="shared" si="18"/>
        <v>56233100</v>
      </c>
      <c r="AD63" s="126">
        <f t="shared" si="19"/>
        <v>89972960</v>
      </c>
      <c r="AE63" s="81">
        <f t="shared" si="20"/>
        <v>134017360</v>
      </c>
      <c r="AG63" s="158">
        <f t="shared" si="21"/>
        <v>7033100</v>
      </c>
      <c r="AI63" s="162">
        <f t="shared" si="22"/>
        <v>8972960</v>
      </c>
    </row>
    <row r="64" spans="2:35" s="121" customFormat="1" x14ac:dyDescent="0.25">
      <c r="B64" s="106">
        <v>54</v>
      </c>
      <c r="C64" s="107" t="str">
        <f>'7410 Kab. Buton Utara'!B2</f>
        <v>Kulisusu Utara</v>
      </c>
      <c r="D64" s="107" t="str">
        <f>'7410 Kab. Buton Utara'!C2</f>
        <v>Wamboule</v>
      </c>
      <c r="E64" s="139">
        <f t="shared" si="5"/>
        <v>517529596.15384614</v>
      </c>
      <c r="F64" s="107" t="str">
        <f>'7410 Kab. Buton Utara (2)'!D2</f>
        <v>Tertinggal</v>
      </c>
      <c r="G64" s="107">
        <f>'7410 Kab. Buton Utara'!E2</f>
        <v>3</v>
      </c>
      <c r="H64" s="113">
        <f>'7410 Kab. Buton Utara'!F2</f>
        <v>457</v>
      </c>
      <c r="I64" s="108">
        <f t="shared" si="6"/>
        <v>9.5554719190398523E-3</v>
      </c>
      <c r="J64" s="108">
        <f t="shared" si="7"/>
        <v>9.5554719190398527E-4</v>
      </c>
      <c r="K64" s="113">
        <f>'7410 Kab. Buton Utara'!G2</f>
        <v>48</v>
      </c>
      <c r="L64" s="108">
        <f t="shared" si="8"/>
        <v>6.2467464862051014E-3</v>
      </c>
      <c r="M64" s="108">
        <f t="shared" si="0"/>
        <v>3.1233732431025507E-3</v>
      </c>
      <c r="N64" s="109">
        <f>'7410 Kab. Buton Utara'!H2</f>
        <v>4.5417069999999997</v>
      </c>
      <c r="O64" s="108">
        <f t="shared" si="1"/>
        <v>2.6055115308833616E-3</v>
      </c>
      <c r="P64" s="108">
        <f t="shared" si="2"/>
        <v>3.9082672963250425E-4</v>
      </c>
      <c r="Q64" s="109">
        <f>'7410 Kab. Buton Utara'!I2</f>
        <v>32.568536999999999</v>
      </c>
      <c r="R64" s="108">
        <f t="shared" si="3"/>
        <v>8.9981955707684504E-3</v>
      </c>
      <c r="S64" s="108">
        <f t="shared" si="4"/>
        <v>2.2495488926921126E-3</v>
      </c>
      <c r="T64" s="106">
        <f t="shared" si="9"/>
        <v>6.7192960573311524E-3</v>
      </c>
      <c r="U64" s="150">
        <f t="shared" si="10"/>
        <v>30137766.316568926</v>
      </c>
      <c r="V64" s="140">
        <f t="shared" si="11"/>
        <v>547667000</v>
      </c>
      <c r="W64" s="141">
        <f t="shared" si="12"/>
        <v>36000000</v>
      </c>
      <c r="X64" s="141">
        <f t="shared" si="13"/>
        <v>24000000</v>
      </c>
      <c r="Y64" s="125">
        <f t="shared" si="14"/>
        <v>110400000</v>
      </c>
      <c r="Z64" s="142">
        <f t="shared" si="15"/>
        <v>5112000</v>
      </c>
      <c r="AA64" s="142">
        <f t="shared" si="16"/>
        <v>5376000</v>
      </c>
      <c r="AB64" s="143">
        <f t="shared" si="17"/>
        <v>98580060</v>
      </c>
      <c r="AC64" s="126">
        <f t="shared" si="18"/>
        <v>54766700</v>
      </c>
      <c r="AD64" s="126">
        <f t="shared" si="19"/>
        <v>87626720</v>
      </c>
      <c r="AE64" s="144">
        <f t="shared" si="20"/>
        <v>125805520</v>
      </c>
      <c r="AG64" s="158">
        <f t="shared" si="21"/>
        <v>5566700</v>
      </c>
      <c r="AI64" s="162">
        <f t="shared" si="22"/>
        <v>6626720</v>
      </c>
    </row>
    <row r="65" spans="2:35" s="69" customFormat="1" ht="30" x14ac:dyDescent="0.25">
      <c r="B65" s="91">
        <v>55</v>
      </c>
      <c r="C65" s="74" t="str">
        <f>'7410 Kab. Buton Utara'!B13</f>
        <v>Kulisusu Utara</v>
      </c>
      <c r="D65" s="74" t="str">
        <f>'7410 Kab. Buton Utara'!C13</f>
        <v>Torombia</v>
      </c>
      <c r="E65" s="75">
        <f t="shared" si="5"/>
        <v>517529596.15384614</v>
      </c>
      <c r="F65" s="74" t="str">
        <f>'7410 Kab. Buton Utara (2)'!D13</f>
        <v>Sangat Tertinggal</v>
      </c>
      <c r="G65" s="74">
        <f>'7410 Kab. Buton Utara'!E13</f>
        <v>5</v>
      </c>
      <c r="H65" s="112">
        <f>'7410 Kab. Buton Utara'!F13</f>
        <v>613</v>
      </c>
      <c r="I65" s="92">
        <f t="shared" si="6"/>
        <v>1.281729603144733E-2</v>
      </c>
      <c r="J65" s="92">
        <f t="shared" si="7"/>
        <v>1.2817296031447331E-3</v>
      </c>
      <c r="K65" s="112">
        <f>'7410 Kab. Buton Utara'!G13</f>
        <v>121</v>
      </c>
      <c r="L65" s="92">
        <f t="shared" si="8"/>
        <v>1.5747006767308693E-2</v>
      </c>
      <c r="M65" s="92">
        <f t="shared" si="0"/>
        <v>7.8735033836543466E-3</v>
      </c>
      <c r="N65" s="93">
        <f>'7410 Kab. Buton Utara'!H13</f>
        <v>36.850642000000001</v>
      </c>
      <c r="O65" s="92">
        <f t="shared" si="1"/>
        <v>2.1140679628046177E-2</v>
      </c>
      <c r="P65" s="92">
        <f t="shared" si="2"/>
        <v>3.1711019442069266E-3</v>
      </c>
      <c r="Q65" s="93">
        <f>'7410 Kab. Buton Utara'!I13</f>
        <v>36.017245000000003</v>
      </c>
      <c r="R65" s="92">
        <f t="shared" si="3"/>
        <v>9.9510215773672035E-3</v>
      </c>
      <c r="S65" s="92">
        <f t="shared" si="4"/>
        <v>2.4877553943418009E-3</v>
      </c>
      <c r="T65" s="91">
        <f t="shared" si="9"/>
        <v>1.4814090325347806E-2</v>
      </c>
      <c r="U65" s="149">
        <f t="shared" si="10"/>
        <v>66444994.923353359</v>
      </c>
      <c r="V65" s="94">
        <f t="shared" si="11"/>
        <v>583974000</v>
      </c>
      <c r="W65" s="124">
        <f t="shared" si="12"/>
        <v>36000000</v>
      </c>
      <c r="X65" s="124">
        <f t="shared" si="13"/>
        <v>24000000</v>
      </c>
      <c r="Y65" s="125">
        <f t="shared" si="14"/>
        <v>110400000</v>
      </c>
      <c r="Z65" s="125">
        <f t="shared" si="15"/>
        <v>5112000</v>
      </c>
      <c r="AA65" s="125">
        <f t="shared" si="16"/>
        <v>5376000</v>
      </c>
      <c r="AB65" s="126">
        <f t="shared" si="17"/>
        <v>105115320</v>
      </c>
      <c r="AC65" s="126">
        <f t="shared" si="18"/>
        <v>58397400</v>
      </c>
      <c r="AD65" s="126">
        <f t="shared" si="19"/>
        <v>93435840</v>
      </c>
      <c r="AE65" s="81">
        <f t="shared" si="20"/>
        <v>146137440</v>
      </c>
      <c r="AG65" s="158">
        <f t="shared" si="21"/>
        <v>9197400</v>
      </c>
      <c r="AI65" s="162">
        <f t="shared" si="22"/>
        <v>12435840</v>
      </c>
    </row>
    <row r="66" spans="2:35" s="121" customFormat="1" x14ac:dyDescent="0.25">
      <c r="B66" s="106">
        <v>56</v>
      </c>
      <c r="C66" s="107" t="str">
        <f>'7410 Kab. Buton Utara'!B17</f>
        <v>Kulisusu Utara</v>
      </c>
      <c r="D66" s="107" t="str">
        <f>'7410 Kab. Buton Utara'!C17</f>
        <v>E'erinere</v>
      </c>
      <c r="E66" s="139">
        <f t="shared" si="5"/>
        <v>517529596.15384614</v>
      </c>
      <c r="F66" s="107" t="str">
        <f>'7410 Kab. Buton Utara (2)'!D17</f>
        <v>Tertinggal</v>
      </c>
      <c r="G66" s="107">
        <f>'7410 Kab. Buton Utara'!E17</f>
        <v>1</v>
      </c>
      <c r="H66" s="113">
        <f>'7410 Kab. Buton Utara'!F17</f>
        <v>285</v>
      </c>
      <c r="I66" s="108">
        <f t="shared" si="6"/>
        <v>5.9591017438213522E-3</v>
      </c>
      <c r="J66" s="108">
        <f t="shared" si="7"/>
        <v>5.9591017438213531E-4</v>
      </c>
      <c r="K66" s="113">
        <f>'7410 Kab. Buton Utara'!G17</f>
        <v>9</v>
      </c>
      <c r="L66" s="108">
        <f t="shared" si="8"/>
        <v>1.1712649661634565E-3</v>
      </c>
      <c r="M66" s="108">
        <f t="shared" si="0"/>
        <v>5.8563248308172826E-4</v>
      </c>
      <c r="N66" s="109">
        <f>'7410 Kab. Buton Utara'!H17</f>
        <v>6.4536030000000002</v>
      </c>
      <c r="O66" s="108">
        <f t="shared" si="1"/>
        <v>3.7023385771568834E-3</v>
      </c>
      <c r="P66" s="108">
        <f t="shared" si="2"/>
        <v>5.5535078657353246E-4</v>
      </c>
      <c r="Q66" s="109">
        <f>'7410 Kab. Buton Utara'!I17</f>
        <v>50.702393999999998</v>
      </c>
      <c r="R66" s="108">
        <f t="shared" si="3"/>
        <v>1.4008306763001263E-2</v>
      </c>
      <c r="S66" s="108">
        <f t="shared" si="4"/>
        <v>3.5020766907503157E-3</v>
      </c>
      <c r="T66" s="106">
        <f t="shared" si="9"/>
        <v>5.2389701347877113E-3</v>
      </c>
      <c r="U66" s="150">
        <f t="shared" si="10"/>
        <v>23498124.850362457</v>
      </c>
      <c r="V66" s="140">
        <f>ROUNDDOWN(E66+U66,-3)+41000</f>
        <v>541068000</v>
      </c>
      <c r="W66" s="141">
        <f t="shared" si="12"/>
        <v>36000000</v>
      </c>
      <c r="X66" s="141">
        <f t="shared" si="13"/>
        <v>24000000</v>
      </c>
      <c r="Y66" s="125">
        <f t="shared" si="14"/>
        <v>110400000</v>
      </c>
      <c r="Z66" s="142">
        <f t="shared" si="15"/>
        <v>5112000</v>
      </c>
      <c r="AA66" s="142">
        <f t="shared" si="16"/>
        <v>5376000</v>
      </c>
      <c r="AB66" s="143">
        <f t="shared" si="17"/>
        <v>97392240</v>
      </c>
      <c r="AC66" s="126">
        <f t="shared" si="18"/>
        <v>54106800</v>
      </c>
      <c r="AD66" s="126">
        <f t="shared" si="19"/>
        <v>86570880</v>
      </c>
      <c r="AE66" s="144">
        <f t="shared" si="20"/>
        <v>122110080</v>
      </c>
      <c r="AG66" s="158">
        <f t="shared" si="21"/>
        <v>4906800</v>
      </c>
      <c r="AI66" s="162">
        <f t="shared" si="22"/>
        <v>5570880</v>
      </c>
    </row>
    <row r="67" spans="2:35" s="69" customFormat="1" ht="30" x14ac:dyDescent="0.25">
      <c r="B67" s="91">
        <v>57</v>
      </c>
      <c r="C67" s="74" t="str">
        <f>'7410 Kab. Buton Utara'!B18</f>
        <v>Kulisusu Utara</v>
      </c>
      <c r="D67" s="74" t="str">
        <f>'7410 Kab. Buton Utara'!C18</f>
        <v>Bira</v>
      </c>
      <c r="E67" s="75">
        <f t="shared" si="5"/>
        <v>517529596.15384614</v>
      </c>
      <c r="F67" s="74" t="str">
        <f>'7410 Kab. Buton Utara (2)'!D18</f>
        <v>Sangat Tertinggal</v>
      </c>
      <c r="G67" s="74">
        <f>'7410 Kab. Buton Utara'!E18</f>
        <v>4</v>
      </c>
      <c r="H67" s="112">
        <f>'7410 Kab. Buton Utara'!F18</f>
        <v>362</v>
      </c>
      <c r="I67" s="92">
        <f t="shared" si="6"/>
        <v>7.5691046710994019E-3</v>
      </c>
      <c r="J67" s="92">
        <f t="shared" si="7"/>
        <v>7.5691046710994021E-4</v>
      </c>
      <c r="K67" s="112">
        <f>'7410 Kab. Buton Utara'!G18</f>
        <v>100</v>
      </c>
      <c r="L67" s="92">
        <f t="shared" si="8"/>
        <v>1.3014055179593961E-2</v>
      </c>
      <c r="M67" s="92">
        <f t="shared" si="0"/>
        <v>6.5070275897969806E-3</v>
      </c>
      <c r="N67" s="93">
        <f>'7410 Kab. Buton Utara'!H18</f>
        <v>2.2192889999999998</v>
      </c>
      <c r="O67" s="92">
        <f t="shared" si="1"/>
        <v>1.273173958571657E-3</v>
      </c>
      <c r="P67" s="92">
        <f t="shared" si="2"/>
        <v>1.9097609378574854E-4</v>
      </c>
      <c r="Q67" s="93">
        <f>'7410 Kab. Buton Utara'!I18</f>
        <v>45.146600999999997</v>
      </c>
      <c r="R67" s="92">
        <f t="shared" si="3"/>
        <v>1.2473324950195045E-2</v>
      </c>
      <c r="S67" s="92">
        <f t="shared" si="4"/>
        <v>3.1183312375487613E-3</v>
      </c>
      <c r="T67" s="91">
        <f t="shared" si="9"/>
        <v>1.0573245388241431E-2</v>
      </c>
      <c r="U67" s="149">
        <f t="shared" si="10"/>
        <v>47423717.6037049</v>
      </c>
      <c r="V67" s="94">
        <f t="shared" si="11"/>
        <v>564953000</v>
      </c>
      <c r="W67" s="124">
        <f t="shared" si="12"/>
        <v>36000000</v>
      </c>
      <c r="X67" s="124">
        <f t="shared" si="13"/>
        <v>24000000</v>
      </c>
      <c r="Y67" s="125">
        <f t="shared" si="14"/>
        <v>110400000</v>
      </c>
      <c r="Z67" s="125">
        <f t="shared" si="15"/>
        <v>5112000</v>
      </c>
      <c r="AA67" s="125">
        <f t="shared" si="16"/>
        <v>5376000</v>
      </c>
      <c r="AB67" s="126">
        <f t="shared" si="17"/>
        <v>101691540</v>
      </c>
      <c r="AC67" s="126">
        <f t="shared" si="18"/>
        <v>56495300</v>
      </c>
      <c r="AD67" s="126">
        <f t="shared" si="19"/>
        <v>90392480</v>
      </c>
      <c r="AE67" s="81">
        <f t="shared" si="20"/>
        <v>135485680</v>
      </c>
      <c r="AG67" s="158">
        <f t="shared" si="21"/>
        <v>7295300</v>
      </c>
      <c r="AI67" s="162">
        <f t="shared" si="22"/>
        <v>9392480</v>
      </c>
    </row>
    <row r="68" spans="2:35" s="121" customFormat="1" x14ac:dyDescent="0.25">
      <c r="B68" s="106">
        <v>58</v>
      </c>
      <c r="C68" s="107" t="str">
        <f>'7410 Kab. Buton Utara'!B21</f>
        <v>Kulisusu Utara</v>
      </c>
      <c r="D68" s="107" t="str">
        <f>'7410 Kab. Buton Utara'!C21</f>
        <v>Pebaoa</v>
      </c>
      <c r="E68" s="139">
        <f t="shared" si="5"/>
        <v>517529596.15384614</v>
      </c>
      <c r="F68" s="107" t="str">
        <f>'7410 Kab. Buton Utara (2)'!D21</f>
        <v>Tertinggal</v>
      </c>
      <c r="G68" s="107">
        <f>'7410 Kab. Buton Utara'!E21</f>
        <v>6</v>
      </c>
      <c r="H68" s="113">
        <f>'7410 Kab. Buton Utara'!F21</f>
        <v>774</v>
      </c>
      <c r="I68" s="108">
        <f t="shared" si="6"/>
        <v>1.6183665788483251E-2</v>
      </c>
      <c r="J68" s="108">
        <f t="shared" si="7"/>
        <v>1.6183665788483252E-3</v>
      </c>
      <c r="K68" s="113">
        <f>'7410 Kab. Buton Utara'!G21</f>
        <v>176</v>
      </c>
      <c r="L68" s="108">
        <f t="shared" si="8"/>
        <v>2.2904737116085372E-2</v>
      </c>
      <c r="M68" s="108">
        <f t="shared" si="0"/>
        <v>1.1452368558042686E-2</v>
      </c>
      <c r="N68" s="109">
        <f>'7410 Kab. Buton Utara'!H21</f>
        <v>78.552738000000005</v>
      </c>
      <c r="O68" s="108">
        <f t="shared" si="1"/>
        <v>4.5064568154982179E-2</v>
      </c>
      <c r="P68" s="108">
        <f t="shared" si="2"/>
        <v>6.7596852232473265E-3</v>
      </c>
      <c r="Q68" s="109">
        <f>'7410 Kab. Buton Utara'!I21</f>
        <v>42.610768999999998</v>
      </c>
      <c r="R68" s="108">
        <f t="shared" si="3"/>
        <v>1.177271281429797E-2</v>
      </c>
      <c r="S68" s="108">
        <f t="shared" si="4"/>
        <v>2.9431782035744926E-3</v>
      </c>
      <c r="T68" s="106">
        <f t="shared" si="9"/>
        <v>2.2773598563712829E-2</v>
      </c>
      <c r="U68" s="150">
        <f t="shared" si="10"/>
        <v>102145430.98628363</v>
      </c>
      <c r="V68" s="140">
        <f t="shared" si="11"/>
        <v>619675000</v>
      </c>
      <c r="W68" s="141">
        <f t="shared" si="12"/>
        <v>36000000</v>
      </c>
      <c r="X68" s="141">
        <f t="shared" si="13"/>
        <v>24000000</v>
      </c>
      <c r="Y68" s="125">
        <f t="shared" si="14"/>
        <v>110400000</v>
      </c>
      <c r="Z68" s="142">
        <f t="shared" si="15"/>
        <v>5112000</v>
      </c>
      <c r="AA68" s="142">
        <f t="shared" si="16"/>
        <v>5376000</v>
      </c>
      <c r="AB68" s="143">
        <f t="shared" si="17"/>
        <v>111541500</v>
      </c>
      <c r="AC68" s="126">
        <f t="shared" si="18"/>
        <v>61967500</v>
      </c>
      <c r="AD68" s="126">
        <f t="shared" si="19"/>
        <v>99148000</v>
      </c>
      <c r="AE68" s="144">
        <f t="shared" si="20"/>
        <v>166130000</v>
      </c>
      <c r="AG68" s="158">
        <f t="shared" si="21"/>
        <v>12767500</v>
      </c>
      <c r="AI68" s="162">
        <f t="shared" si="22"/>
        <v>18148000</v>
      </c>
    </row>
    <row r="69" spans="2:35" s="175" customFormat="1" x14ac:dyDescent="0.25">
      <c r="B69" s="163">
        <v>59</v>
      </c>
      <c r="C69" s="164" t="str">
        <f>'7410 Kab. Buton Utara'!B24</f>
        <v>Kulisusu Utara</v>
      </c>
      <c r="D69" s="164" t="str">
        <f>'7410 Kab. Buton Utara'!C24</f>
        <v>Labelete</v>
      </c>
      <c r="E69" s="165">
        <f t="shared" si="5"/>
        <v>517529596.15384614</v>
      </c>
      <c r="F69" s="164" t="str">
        <f>'7410 Kab. Buton Utara (2)'!D24</f>
        <v>Tertinggal</v>
      </c>
      <c r="G69" s="164">
        <f>'7410 Kab. Buton Utara'!E24</f>
        <v>1</v>
      </c>
      <c r="H69" s="166">
        <f>'7410 Kab. Buton Utara'!F24</f>
        <v>415</v>
      </c>
      <c r="I69" s="167">
        <f t="shared" si="6"/>
        <v>8.6772885041609162E-3</v>
      </c>
      <c r="J69" s="167">
        <f t="shared" si="7"/>
        <v>8.6772885041609162E-4</v>
      </c>
      <c r="K69" s="166">
        <f>'7410 Kab. Buton Utara'!G24</f>
        <v>5</v>
      </c>
      <c r="L69" s="167">
        <f t="shared" si="8"/>
        <v>6.5070275897969806E-4</v>
      </c>
      <c r="M69" s="167">
        <f t="shared" si="0"/>
        <v>3.2535137948984903E-4</v>
      </c>
      <c r="N69" s="168">
        <f>'7410 Kab. Buton Utara'!H24</f>
        <v>4.0248780000000002</v>
      </c>
      <c r="O69" s="167">
        <f t="shared" si="1"/>
        <v>2.3090142185303373E-3</v>
      </c>
      <c r="P69" s="167">
        <f t="shared" si="2"/>
        <v>3.4635213277955061E-4</v>
      </c>
      <c r="Q69" s="168">
        <f>'7410 Kab. Buton Utara'!I24</f>
        <v>44.525871000000002</v>
      </c>
      <c r="R69" s="167">
        <f t="shared" si="3"/>
        <v>1.2301826613114596E-2</v>
      </c>
      <c r="S69" s="167">
        <f t="shared" si="4"/>
        <v>3.0754566532786489E-3</v>
      </c>
      <c r="T69" s="163">
        <f t="shared" si="9"/>
        <v>4.6148890159641402E-3</v>
      </c>
      <c r="U69" s="169">
        <f t="shared" si="10"/>
        <v>20698960.955631763</v>
      </c>
      <c r="V69" s="170">
        <f t="shared" si="11"/>
        <v>538228000</v>
      </c>
      <c r="W69" s="171">
        <f t="shared" si="12"/>
        <v>36000000</v>
      </c>
      <c r="X69" s="171">
        <f t="shared" si="13"/>
        <v>24000000</v>
      </c>
      <c r="Y69" s="172">
        <f t="shared" si="14"/>
        <v>110400000</v>
      </c>
      <c r="Z69" s="172">
        <f t="shared" si="15"/>
        <v>5112000</v>
      </c>
      <c r="AA69" s="172">
        <f t="shared" si="16"/>
        <v>5376000</v>
      </c>
      <c r="AB69" s="173">
        <f t="shared" si="17"/>
        <v>96881040</v>
      </c>
      <c r="AC69" s="173">
        <f t="shared" si="18"/>
        <v>53822800</v>
      </c>
      <c r="AD69" s="126">
        <f t="shared" si="19"/>
        <v>86116480</v>
      </c>
      <c r="AE69" s="174">
        <f t="shared" si="20"/>
        <v>120519680</v>
      </c>
      <c r="AG69" s="176">
        <f t="shared" si="21"/>
        <v>4622800</v>
      </c>
      <c r="AI69" s="177">
        <f t="shared" si="22"/>
        <v>5116480</v>
      </c>
    </row>
    <row r="70" spans="2:35" s="121" customFormat="1" x14ac:dyDescent="0.25">
      <c r="B70" s="106">
        <v>60</v>
      </c>
      <c r="C70" s="107" t="str">
        <f>'7410 Kab. Buton Utara'!B26</f>
        <v>Kulisusu Utara</v>
      </c>
      <c r="D70" s="107" t="str">
        <f>'7410 Kab. Buton Utara'!C26</f>
        <v>Lanosangia</v>
      </c>
      <c r="E70" s="139">
        <f t="shared" si="5"/>
        <v>517529596.15384614</v>
      </c>
      <c r="F70" s="107" t="str">
        <f>'7410 Kab. Buton Utara (2)'!D26</f>
        <v>Tertinggal</v>
      </c>
      <c r="G70" s="107">
        <f>'7410 Kab. Buton Utara'!E26</f>
        <v>4</v>
      </c>
      <c r="H70" s="113">
        <f>'7410 Kab. Buton Utara'!F26</f>
        <v>844</v>
      </c>
      <c r="I70" s="108">
        <f t="shared" si="6"/>
        <v>1.7647304813281479E-2</v>
      </c>
      <c r="J70" s="108">
        <f t="shared" si="7"/>
        <v>1.7647304813281481E-3</v>
      </c>
      <c r="K70" s="113">
        <f>'7410 Kab. Buton Utara'!G26</f>
        <v>88</v>
      </c>
      <c r="L70" s="108">
        <f t="shared" si="8"/>
        <v>1.1452368558042686E-2</v>
      </c>
      <c r="M70" s="108">
        <f t="shared" si="0"/>
        <v>5.726184279021343E-3</v>
      </c>
      <c r="N70" s="109">
        <f>'7410 Kab. Buton Utara'!H26</f>
        <v>4.5025820000000003</v>
      </c>
      <c r="O70" s="108">
        <f t="shared" si="1"/>
        <v>2.5830660850089779E-3</v>
      </c>
      <c r="P70" s="108">
        <f t="shared" si="2"/>
        <v>3.8745991275134666E-4</v>
      </c>
      <c r="Q70" s="109">
        <f>'7410 Kab. Buton Utara'!I26</f>
        <v>34.076827000000002</v>
      </c>
      <c r="R70" s="108">
        <f t="shared" si="3"/>
        <v>9.4149133495693323E-3</v>
      </c>
      <c r="S70" s="108">
        <f t="shared" si="4"/>
        <v>2.3537283373923331E-3</v>
      </c>
      <c r="T70" s="106">
        <f t="shared" si="9"/>
        <v>1.0232103010493172E-2</v>
      </c>
      <c r="U70" s="150">
        <f t="shared" si="10"/>
        <v>45893606.536484063</v>
      </c>
      <c r="V70" s="140">
        <f t="shared" si="11"/>
        <v>563423000</v>
      </c>
      <c r="W70" s="141">
        <f t="shared" si="12"/>
        <v>36000000</v>
      </c>
      <c r="X70" s="141">
        <f t="shared" si="13"/>
        <v>24000000</v>
      </c>
      <c r="Y70" s="125">
        <f t="shared" si="14"/>
        <v>110400000</v>
      </c>
      <c r="Z70" s="142">
        <f t="shared" si="15"/>
        <v>5112000</v>
      </c>
      <c r="AA70" s="142">
        <f t="shared" si="16"/>
        <v>5376000</v>
      </c>
      <c r="AB70" s="143">
        <f t="shared" si="17"/>
        <v>101416140</v>
      </c>
      <c r="AC70" s="126">
        <f t="shared" si="18"/>
        <v>56342300</v>
      </c>
      <c r="AD70" s="126">
        <f t="shared" si="19"/>
        <v>90147680</v>
      </c>
      <c r="AE70" s="144">
        <f t="shared" si="20"/>
        <v>134628880</v>
      </c>
      <c r="AG70" s="158">
        <f t="shared" si="21"/>
        <v>7142300</v>
      </c>
      <c r="AI70" s="162">
        <f t="shared" si="22"/>
        <v>9147680</v>
      </c>
    </row>
    <row r="71" spans="2:35" s="69" customFormat="1" x14ac:dyDescent="0.25">
      <c r="B71" s="91">
        <v>61</v>
      </c>
      <c r="C71" s="74" t="str">
        <f>'7410 Kab. Buton Utara'!B39</f>
        <v>Kulisusu Utara</v>
      </c>
      <c r="D71" s="74" t="str">
        <f>'7410 Kab. Buton Utara'!C39</f>
        <v>Petetea'a</v>
      </c>
      <c r="E71" s="75">
        <f t="shared" si="5"/>
        <v>517529596.15384614</v>
      </c>
      <c r="F71" s="74" t="str">
        <f>'7410 Kab. Buton Utara (2)'!D39</f>
        <v>Tertinggal</v>
      </c>
      <c r="G71" s="74">
        <f>'7410 Kab. Buton Utara'!E39</f>
        <v>1</v>
      </c>
      <c r="H71" s="112">
        <f>'7410 Kab. Buton Utara'!F39</f>
        <v>150</v>
      </c>
      <c r="I71" s="92">
        <f t="shared" si="6"/>
        <v>3.1363693388533434E-3</v>
      </c>
      <c r="J71" s="92">
        <f t="shared" si="7"/>
        <v>3.1363693388533436E-4</v>
      </c>
      <c r="K71" s="112">
        <f>'7410 Kab. Buton Utara'!G39</f>
        <v>10</v>
      </c>
      <c r="L71" s="92">
        <f t="shared" si="8"/>
        <v>1.3014055179593961E-3</v>
      </c>
      <c r="M71" s="92">
        <f t="shared" si="0"/>
        <v>6.5070275897969806E-4</v>
      </c>
      <c r="N71" s="93">
        <f>'7410 Kab. Buton Utara'!H39</f>
        <v>65.596637000000001</v>
      </c>
      <c r="O71" s="92">
        <f t="shared" si="1"/>
        <v>3.7631840647287501E-2</v>
      </c>
      <c r="P71" s="92">
        <f t="shared" si="2"/>
        <v>5.644776097093125E-3</v>
      </c>
      <c r="Q71" s="93">
        <f>'7410 Kab. Buton Utara'!I39</f>
        <v>49.804184999999997</v>
      </c>
      <c r="R71" s="92">
        <f t="shared" si="3"/>
        <v>1.3760145163190242E-2</v>
      </c>
      <c r="S71" s="92">
        <f t="shared" si="4"/>
        <v>3.4400362907975606E-3</v>
      </c>
      <c r="T71" s="91">
        <f t="shared" si="9"/>
        <v>1.0049152080755719E-2</v>
      </c>
      <c r="U71" s="149">
        <f t="shared" si="10"/>
        <v>45073024.689698115</v>
      </c>
      <c r="V71" s="94">
        <f t="shared" si="11"/>
        <v>562602000</v>
      </c>
      <c r="W71" s="124">
        <f t="shared" si="12"/>
        <v>36000000</v>
      </c>
      <c r="X71" s="124">
        <f t="shared" si="13"/>
        <v>24000000</v>
      </c>
      <c r="Y71" s="125">
        <f t="shared" si="14"/>
        <v>110400000</v>
      </c>
      <c r="Z71" s="125">
        <f t="shared" si="15"/>
        <v>5112000</v>
      </c>
      <c r="AA71" s="125">
        <f t="shared" si="16"/>
        <v>5376000</v>
      </c>
      <c r="AB71" s="126">
        <f t="shared" si="17"/>
        <v>101268360</v>
      </c>
      <c r="AC71" s="126">
        <f t="shared" si="18"/>
        <v>56260200</v>
      </c>
      <c r="AD71" s="126">
        <f t="shared" si="19"/>
        <v>90016320</v>
      </c>
      <c r="AE71" s="81">
        <f t="shared" si="20"/>
        <v>134169120</v>
      </c>
      <c r="AG71" s="158">
        <f t="shared" si="21"/>
        <v>7060200</v>
      </c>
      <c r="AI71" s="162">
        <f t="shared" si="22"/>
        <v>9016320</v>
      </c>
    </row>
    <row r="72" spans="2:35" s="121" customFormat="1" x14ac:dyDescent="0.25">
      <c r="B72" s="106">
        <v>62</v>
      </c>
      <c r="C72" s="107" t="str">
        <f>'7410 Kab. Buton Utara'!B42</f>
        <v>Kulisusu Utara</v>
      </c>
      <c r="D72" s="107" t="str">
        <f>'7410 Kab. Buton Utara'!C42</f>
        <v>Ulunambo</v>
      </c>
      <c r="E72" s="139">
        <f t="shared" si="5"/>
        <v>517529596.15384614</v>
      </c>
      <c r="F72" s="107" t="str">
        <f>'7410 Kab. Buton Utara (2)'!D42</f>
        <v>Tertinggal</v>
      </c>
      <c r="G72" s="107">
        <f>'7410 Kab. Buton Utara'!E42</f>
        <v>3</v>
      </c>
      <c r="H72" s="113">
        <f>'7410 Kab. Buton Utara'!F42</f>
        <v>998</v>
      </c>
      <c r="I72" s="108">
        <f t="shared" si="6"/>
        <v>2.0867310667837577E-2</v>
      </c>
      <c r="J72" s="108">
        <f t="shared" si="7"/>
        <v>2.0867310667837579E-3</v>
      </c>
      <c r="K72" s="113">
        <f>'7410 Kab. Buton Utara'!G42</f>
        <v>55</v>
      </c>
      <c r="L72" s="108">
        <f t="shared" si="8"/>
        <v>7.1577303487766787E-3</v>
      </c>
      <c r="M72" s="108">
        <f t="shared" si="0"/>
        <v>3.5788651743883394E-3</v>
      </c>
      <c r="N72" s="109">
        <f>'7410 Kab. Buton Utara'!H42</f>
        <v>2.73922</v>
      </c>
      <c r="O72" s="108">
        <f t="shared" si="1"/>
        <v>1.5714508434001406E-3</v>
      </c>
      <c r="P72" s="108">
        <f t="shared" si="2"/>
        <v>2.3571762651002109E-4</v>
      </c>
      <c r="Q72" s="109">
        <f>'7410 Kab. Buton Utara'!I42</f>
        <v>35.192273</v>
      </c>
      <c r="R72" s="108">
        <f t="shared" si="3"/>
        <v>9.7230942560875278E-3</v>
      </c>
      <c r="S72" s="108">
        <f t="shared" si="4"/>
        <v>2.4307735640218819E-3</v>
      </c>
      <c r="T72" s="106">
        <f t="shared" si="9"/>
        <v>8.3320874317040008E-3</v>
      </c>
      <c r="U72" s="150">
        <f t="shared" si="10"/>
        <v>37371549.311618678</v>
      </c>
      <c r="V72" s="140">
        <f t="shared" si="11"/>
        <v>554901000</v>
      </c>
      <c r="W72" s="141">
        <f t="shared" si="12"/>
        <v>36000000</v>
      </c>
      <c r="X72" s="141">
        <f t="shared" si="13"/>
        <v>24000000</v>
      </c>
      <c r="Y72" s="125">
        <f t="shared" si="14"/>
        <v>110400000</v>
      </c>
      <c r="Z72" s="142">
        <f t="shared" si="15"/>
        <v>5112000</v>
      </c>
      <c r="AA72" s="142">
        <f t="shared" si="16"/>
        <v>5376000</v>
      </c>
      <c r="AB72" s="143">
        <f t="shared" si="17"/>
        <v>99882180</v>
      </c>
      <c r="AC72" s="126">
        <f t="shared" si="18"/>
        <v>55490100</v>
      </c>
      <c r="AD72" s="126">
        <f t="shared" si="19"/>
        <v>88784160</v>
      </c>
      <c r="AE72" s="144">
        <f t="shared" si="20"/>
        <v>129856560</v>
      </c>
      <c r="AG72" s="158">
        <f t="shared" si="21"/>
        <v>6290100</v>
      </c>
      <c r="AI72" s="162">
        <f t="shared" si="22"/>
        <v>7784160</v>
      </c>
    </row>
    <row r="73" spans="2:35" s="69" customFormat="1" x14ac:dyDescent="0.25">
      <c r="B73" s="91">
        <v>63</v>
      </c>
      <c r="C73" s="74" t="str">
        <f>'7410 Kab. Buton Utara'!B46</f>
        <v>Kulisusu Utara</v>
      </c>
      <c r="D73" s="74" t="str">
        <f>'7410 Kab. Buton Utara'!C46</f>
        <v>Waode Buri</v>
      </c>
      <c r="E73" s="75">
        <f t="shared" si="5"/>
        <v>517529596.15384614</v>
      </c>
      <c r="F73" s="74" t="str">
        <f>'7410 Kab. Buton Utara (2)'!D46</f>
        <v>Berkembang</v>
      </c>
      <c r="G73" s="74">
        <f>'7410 Kab. Buton Utara'!E46</f>
        <v>5</v>
      </c>
      <c r="H73" s="112">
        <f>'7410 Kab. Buton Utara'!F46</f>
        <v>1748</v>
      </c>
      <c r="I73" s="92">
        <f t="shared" si="6"/>
        <v>3.6549157362104297E-2</v>
      </c>
      <c r="J73" s="92">
        <f t="shared" si="7"/>
        <v>3.6549157362104298E-3</v>
      </c>
      <c r="K73" s="112">
        <f>'7410 Kab. Buton Utara'!G46</f>
        <v>106</v>
      </c>
      <c r="L73" s="92">
        <f t="shared" si="8"/>
        <v>1.3794898490369599E-2</v>
      </c>
      <c r="M73" s="92">
        <f t="shared" si="0"/>
        <v>6.8974492451847995E-3</v>
      </c>
      <c r="N73" s="93">
        <f>'7410 Kab. Buton Utara'!H46</f>
        <v>4.186375</v>
      </c>
      <c r="O73" s="92">
        <f t="shared" si="1"/>
        <v>2.4016627085591022E-3</v>
      </c>
      <c r="P73" s="92">
        <f t="shared" si="2"/>
        <v>3.6024940628386531E-4</v>
      </c>
      <c r="Q73" s="93">
        <f>'7410 Kab. Buton Utara'!I46</f>
        <v>45.533005000000003</v>
      </c>
      <c r="R73" s="92">
        <f t="shared" si="3"/>
        <v>1.2580082547606536E-2</v>
      </c>
      <c r="S73" s="92">
        <f t="shared" si="4"/>
        <v>3.145020636901634E-3</v>
      </c>
      <c r="T73" s="91">
        <f t="shared" si="9"/>
        <v>1.4057635024580729E-2</v>
      </c>
      <c r="U73" s="149">
        <f t="shared" si="10"/>
        <v>63052098.868628375</v>
      </c>
      <c r="V73" s="94">
        <f t="shared" si="11"/>
        <v>580581000</v>
      </c>
      <c r="W73" s="124">
        <f t="shared" si="12"/>
        <v>36000000</v>
      </c>
      <c r="X73" s="124">
        <f t="shared" si="13"/>
        <v>24000000</v>
      </c>
      <c r="Y73" s="125">
        <f t="shared" si="14"/>
        <v>110400000</v>
      </c>
      <c r="Z73" s="125">
        <f t="shared" si="15"/>
        <v>5112000</v>
      </c>
      <c r="AA73" s="125">
        <f t="shared" si="16"/>
        <v>5376000</v>
      </c>
      <c r="AB73" s="126">
        <f t="shared" si="17"/>
        <v>104504580</v>
      </c>
      <c r="AC73" s="126">
        <f t="shared" si="18"/>
        <v>58058100</v>
      </c>
      <c r="AD73" s="126">
        <f t="shared" si="19"/>
        <v>92892960</v>
      </c>
      <c r="AE73" s="81">
        <f t="shared" si="20"/>
        <v>144237360</v>
      </c>
      <c r="AG73" s="158">
        <f t="shared" si="21"/>
        <v>8858100</v>
      </c>
      <c r="AI73" s="162">
        <f t="shared" si="22"/>
        <v>11892960</v>
      </c>
    </row>
    <row r="74" spans="2:35" s="121" customFormat="1" x14ac:dyDescent="0.25">
      <c r="B74" s="106">
        <v>64</v>
      </c>
      <c r="C74" s="107" t="str">
        <f>'7410 Kab. Buton Utara'!B54</f>
        <v>Kulisusu Utara</v>
      </c>
      <c r="D74" s="107" t="str">
        <f>'7410 Kab. Buton Utara'!C54</f>
        <v>Lamoahi</v>
      </c>
      <c r="E74" s="139">
        <f t="shared" si="5"/>
        <v>517529596.15384614</v>
      </c>
      <c r="F74" s="107" t="str">
        <f>'7410 Kab. Buton Utara (2)'!D54</f>
        <v>Tertinggal</v>
      </c>
      <c r="G74" s="107">
        <f>'7410 Kab. Buton Utara'!E54</f>
        <v>4</v>
      </c>
      <c r="H74" s="113">
        <f>'7410 Kab. Buton Utara'!F54</f>
        <v>375</v>
      </c>
      <c r="I74" s="108">
        <f t="shared" si="6"/>
        <v>7.8409233471333582E-3</v>
      </c>
      <c r="J74" s="108">
        <f t="shared" si="7"/>
        <v>7.8409233471333584E-4</v>
      </c>
      <c r="K74" s="113">
        <f>'7410 Kab. Buton Utara'!G54</f>
        <v>83</v>
      </c>
      <c r="L74" s="108">
        <f t="shared" si="8"/>
        <v>1.0801665799062988E-2</v>
      </c>
      <c r="M74" s="108">
        <f t="shared" si="0"/>
        <v>5.4008328995314939E-3</v>
      </c>
      <c r="N74" s="109">
        <f>'7410 Kab. Buton Utara'!H54</f>
        <v>51.008271000000001</v>
      </c>
      <c r="O74" s="108">
        <f t="shared" si="1"/>
        <v>2.9262706348279047E-2</v>
      </c>
      <c r="P74" s="108">
        <f t="shared" si="2"/>
        <v>4.3894059522418573E-3</v>
      </c>
      <c r="Q74" s="109">
        <f>'7410 Kab. Buton Utara'!I54</f>
        <v>42.791474999999998</v>
      </c>
      <c r="R74" s="108">
        <f t="shared" si="3"/>
        <v>1.1822639156669789E-2</v>
      </c>
      <c r="S74" s="108">
        <f t="shared" si="4"/>
        <v>2.9556597891674473E-3</v>
      </c>
      <c r="T74" s="106">
        <f t="shared" si="9"/>
        <v>1.3529990975654134E-2</v>
      </c>
      <c r="U74" s="150">
        <f t="shared" si="10"/>
        <v>60685479.96849405</v>
      </c>
      <c r="V74" s="140">
        <f t="shared" si="11"/>
        <v>578215000</v>
      </c>
      <c r="W74" s="141">
        <f t="shared" si="12"/>
        <v>36000000</v>
      </c>
      <c r="X74" s="141">
        <f t="shared" si="13"/>
        <v>24000000</v>
      </c>
      <c r="Y74" s="125">
        <f t="shared" si="14"/>
        <v>110400000</v>
      </c>
      <c r="Z74" s="142">
        <f t="shared" si="15"/>
        <v>5112000</v>
      </c>
      <c r="AA74" s="142">
        <f t="shared" si="16"/>
        <v>5376000</v>
      </c>
      <c r="AB74" s="143">
        <f t="shared" si="17"/>
        <v>104078700</v>
      </c>
      <c r="AC74" s="126">
        <f t="shared" si="18"/>
        <v>57821500</v>
      </c>
      <c r="AD74" s="126">
        <f t="shared" si="19"/>
        <v>92514400</v>
      </c>
      <c r="AE74" s="144">
        <f t="shared" si="20"/>
        <v>142912400</v>
      </c>
      <c r="AG74" s="158">
        <f t="shared" si="21"/>
        <v>8621500</v>
      </c>
      <c r="AI74" s="162">
        <f t="shared" si="22"/>
        <v>11514400</v>
      </c>
    </row>
    <row r="75" spans="2:35" s="190" customFormat="1" ht="30" x14ac:dyDescent="0.25">
      <c r="B75" s="178">
        <v>65</v>
      </c>
      <c r="C75" s="179" t="str">
        <f>'7410 Kab. Buton Utara'!B58</f>
        <v>Kulisusu Utara</v>
      </c>
      <c r="D75" s="179" t="str">
        <f>'7410 Kab. Buton Utara'!C58</f>
        <v>Kurolabu</v>
      </c>
      <c r="E75" s="180">
        <f t="shared" si="5"/>
        <v>517529596.15384614</v>
      </c>
      <c r="F75" s="179" t="str">
        <f>'7410 Kab. Buton Utara (2)'!D58</f>
        <v>Sangat Tertinggal</v>
      </c>
      <c r="G75" s="179">
        <f>'7410 Kab. Buton Utara'!E58</f>
        <v>8</v>
      </c>
      <c r="H75" s="181">
        <f>'7410 Kab. Buton Utara'!F58</f>
        <v>763</v>
      </c>
      <c r="I75" s="182">
        <f t="shared" si="6"/>
        <v>1.5953665370300674E-2</v>
      </c>
      <c r="J75" s="182">
        <f t="shared" si="7"/>
        <v>1.5953665370300675E-3</v>
      </c>
      <c r="K75" s="181">
        <f>'7410 Kab. Buton Utara'!G58</f>
        <v>335</v>
      </c>
      <c r="L75" s="182">
        <f t="shared" si="8"/>
        <v>4.3597084851639774E-2</v>
      </c>
      <c r="M75" s="182">
        <f t="shared" ref="M75:M88" si="23">L75*$I$94</f>
        <v>2.1798542425819887E-2</v>
      </c>
      <c r="N75" s="183">
        <f>'7410 Kab. Buton Utara'!H58</f>
        <v>3.414291</v>
      </c>
      <c r="O75" s="182">
        <f t="shared" ref="O75:O88" si="24">N75/$N$90</f>
        <v>1.958729299422284E-3</v>
      </c>
      <c r="P75" s="182">
        <f t="shared" ref="P75:P88" si="25">O75*$I$95</f>
        <v>2.9380939491334261E-4</v>
      </c>
      <c r="Q75" s="183">
        <f>'7410 Kab. Buton Utara'!I58</f>
        <v>63.869449000000003</v>
      </c>
      <c r="R75" s="182">
        <f t="shared" ref="R75:R88" si="26">Q75/$Q$90</f>
        <v>1.7646165472499468E-2</v>
      </c>
      <c r="S75" s="182">
        <f t="shared" ref="S75:S88" si="27">R75*$I$96</f>
        <v>4.4115413681248671E-3</v>
      </c>
      <c r="T75" s="178">
        <f t="shared" si="9"/>
        <v>2.8099259725888164E-2</v>
      </c>
      <c r="U75" s="184">
        <f t="shared" si="10"/>
        <v>126032387.3307281</v>
      </c>
      <c r="V75" s="185">
        <f t="shared" si="11"/>
        <v>643561000</v>
      </c>
      <c r="W75" s="186">
        <f t="shared" si="12"/>
        <v>36000000</v>
      </c>
      <c r="X75" s="186">
        <f t="shared" si="13"/>
        <v>24000000</v>
      </c>
      <c r="Y75" s="187">
        <f t="shared" si="14"/>
        <v>110400000</v>
      </c>
      <c r="Z75" s="187">
        <f t="shared" si="15"/>
        <v>5112000</v>
      </c>
      <c r="AA75" s="187">
        <f t="shared" si="16"/>
        <v>5376000</v>
      </c>
      <c r="AB75" s="188">
        <f t="shared" si="17"/>
        <v>115840980</v>
      </c>
      <c r="AC75" s="188">
        <f t="shared" si="18"/>
        <v>64356100</v>
      </c>
      <c r="AD75" s="126">
        <f t="shared" si="19"/>
        <v>102969760</v>
      </c>
      <c r="AE75" s="189">
        <f t="shared" si="20"/>
        <v>179506160</v>
      </c>
      <c r="AG75" s="191">
        <f t="shared" si="21"/>
        <v>15156100</v>
      </c>
      <c r="AI75" s="192">
        <f t="shared" si="22"/>
        <v>21969760</v>
      </c>
    </row>
    <row r="76" spans="2:35" s="121" customFormat="1" x14ac:dyDescent="0.25">
      <c r="B76" s="106">
        <v>66</v>
      </c>
      <c r="C76" s="107" t="str">
        <f>'7410 Kab. Buton Utara'!B72</f>
        <v>Kulisusu Utara</v>
      </c>
      <c r="D76" s="107" t="str">
        <f>'7410 Kab. Buton Utara'!C72</f>
        <v>Lelamo</v>
      </c>
      <c r="E76" s="139">
        <f t="shared" ref="E76:E88" si="28">($F$93*90%)/78</f>
        <v>517529596.15384614</v>
      </c>
      <c r="F76" s="107" t="str">
        <f>'7410 Kab. Buton Utara (2)'!D72</f>
        <v>Tertinggal</v>
      </c>
      <c r="G76" s="107">
        <f>'7410 Kab. Buton Utara'!E72</f>
        <v>3</v>
      </c>
      <c r="H76" s="113">
        <f>'7410 Kab. Buton Utara'!F72</f>
        <v>1164</v>
      </c>
      <c r="I76" s="108">
        <f t="shared" ref="I76:I88" si="29">H76/$H$90</f>
        <v>2.4338226069501943E-2</v>
      </c>
      <c r="J76" s="108">
        <f t="shared" ref="J76:J88" si="30">I76*$I$93</f>
        <v>2.4338226069501945E-3</v>
      </c>
      <c r="K76" s="113">
        <f>'7410 Kab. Buton Utara'!G72</f>
        <v>45</v>
      </c>
      <c r="L76" s="108">
        <f t="shared" ref="L76:L88" si="31">K76/$K$90</f>
        <v>5.8563248308172826E-3</v>
      </c>
      <c r="M76" s="108">
        <f t="shared" si="23"/>
        <v>2.9281624154086413E-3</v>
      </c>
      <c r="N76" s="109">
        <f>'7410 Kab. Buton Utara'!H72</f>
        <v>3.025598</v>
      </c>
      <c r="O76" s="108">
        <f t="shared" si="24"/>
        <v>1.7357417545468339E-3</v>
      </c>
      <c r="P76" s="108">
        <f t="shared" si="25"/>
        <v>2.6036126318202508E-4</v>
      </c>
      <c r="Q76" s="109">
        <f>'7410 Kab. Buton Utara'!I72</f>
        <v>28.973583000000001</v>
      </c>
      <c r="R76" s="108">
        <f t="shared" si="26"/>
        <v>8.004964000068289E-3</v>
      </c>
      <c r="S76" s="108">
        <f t="shared" si="27"/>
        <v>2.0012410000170722E-3</v>
      </c>
      <c r="T76" s="106">
        <f t="shared" ref="T76:T88" si="32">J76+M76+P76+S76</f>
        <v>7.6235872855579334E-3</v>
      </c>
      <c r="U76" s="150">
        <f t="shared" ref="U76:U88" si="33">T76*$F$99</f>
        <v>34193744.425866075</v>
      </c>
      <c r="V76" s="140">
        <f t="shared" ref="V76:V88" si="34">ROUNDDOWN(E76+U76,-3)</f>
        <v>551723000</v>
      </c>
      <c r="W76" s="141">
        <f t="shared" ref="W76:W88" si="35">3000000*12</f>
        <v>36000000</v>
      </c>
      <c r="X76" s="141">
        <f t="shared" ref="X76:X88" si="36">2000000*12</f>
        <v>24000000</v>
      </c>
      <c r="Y76" s="125">
        <f t="shared" ref="Y76:Y88" si="37">((1200000*6)+(1000000*2))*12</f>
        <v>110400000</v>
      </c>
      <c r="Z76" s="142">
        <f t="shared" ref="Z76:Z88" si="38">(W76+X76+Y76)*3%</f>
        <v>5112000</v>
      </c>
      <c r="AA76" s="142">
        <f t="shared" ref="AA76:AA88" si="39">(60000+40000+(30000*8)+(10800*10))*12</f>
        <v>5376000</v>
      </c>
      <c r="AB76" s="143">
        <f t="shared" ref="AB76:AB88" si="40">V76*18%</f>
        <v>99310140</v>
      </c>
      <c r="AC76" s="126">
        <f t="shared" ref="AC76:AC88" si="41">V76*10%</f>
        <v>55172300</v>
      </c>
      <c r="AD76" s="126">
        <f t="shared" ref="AD76:AD88" si="42">V76*16%</f>
        <v>88275680</v>
      </c>
      <c r="AE76" s="144">
        <f t="shared" ref="AE76:AE88" si="43">V76-(W76+X76+Y76+Z76+AA76+AB76+AC76+AD76)</f>
        <v>128076880</v>
      </c>
      <c r="AG76" s="158">
        <f t="shared" ref="AG76:AG88" si="44">AC76-49200000</f>
        <v>5972300</v>
      </c>
      <c r="AI76" s="162">
        <f t="shared" ref="AI76:AI88" si="45">AD76-$AI$6</f>
        <v>7275680</v>
      </c>
    </row>
    <row r="77" spans="2:35" s="69" customFormat="1" x14ac:dyDescent="0.25">
      <c r="B77" s="91">
        <v>67</v>
      </c>
      <c r="C77" s="74" t="str">
        <f>'7410 Kab. Buton Utara'!B74</f>
        <v>Kulisusu Utara</v>
      </c>
      <c r="D77" s="74" t="str">
        <f>'7410 Kab. Buton Utara'!C74</f>
        <v>Wowonga Jaya</v>
      </c>
      <c r="E77" s="75">
        <f t="shared" si="28"/>
        <v>517529596.15384614</v>
      </c>
      <c r="F77" s="74" t="str">
        <f>'7410 Kab. Buton Utara (2)'!D74</f>
        <v>Tertinggal</v>
      </c>
      <c r="G77" s="74">
        <f>'7410 Kab. Buton Utara'!E74</f>
        <v>3</v>
      </c>
      <c r="H77" s="112">
        <f>'7410 Kab. Buton Utara'!F74</f>
        <v>421</v>
      </c>
      <c r="I77" s="92">
        <f t="shared" si="29"/>
        <v>8.8027432777150506E-3</v>
      </c>
      <c r="J77" s="92">
        <f t="shared" si="30"/>
        <v>8.8027432777150515E-4</v>
      </c>
      <c r="K77" s="112">
        <f>'7410 Kab. Buton Utara'!G74</f>
        <v>41</v>
      </c>
      <c r="L77" s="92">
        <f t="shared" si="31"/>
        <v>5.3357626236335241E-3</v>
      </c>
      <c r="M77" s="92">
        <f t="shared" si="23"/>
        <v>2.6678813118167621E-3</v>
      </c>
      <c r="N77" s="93">
        <f>'7410 Kab. Buton Utara'!H74</f>
        <v>3.6020660000000002</v>
      </c>
      <c r="O77" s="92">
        <f t="shared" si="24"/>
        <v>2.0664530974813891E-3</v>
      </c>
      <c r="P77" s="92">
        <f t="shared" si="25"/>
        <v>3.0996796462220836E-4</v>
      </c>
      <c r="Q77" s="93">
        <f>'7410 Kab. Buton Utara'!I74</f>
        <v>41.880684000000002</v>
      </c>
      <c r="R77" s="92">
        <f t="shared" si="26"/>
        <v>1.1571001340021909E-2</v>
      </c>
      <c r="S77" s="92">
        <f t="shared" si="27"/>
        <v>2.8927503350054773E-3</v>
      </c>
      <c r="T77" s="91">
        <f t="shared" si="32"/>
        <v>6.7508739392159525E-3</v>
      </c>
      <c r="U77" s="149">
        <f t="shared" si="33"/>
        <v>30279401.216548957</v>
      </c>
      <c r="V77" s="94">
        <f t="shared" si="34"/>
        <v>547808000</v>
      </c>
      <c r="W77" s="124">
        <f t="shared" si="35"/>
        <v>36000000</v>
      </c>
      <c r="X77" s="124">
        <f t="shared" si="36"/>
        <v>24000000</v>
      </c>
      <c r="Y77" s="125">
        <f t="shared" si="37"/>
        <v>110400000</v>
      </c>
      <c r="Z77" s="125">
        <f t="shared" si="38"/>
        <v>5112000</v>
      </c>
      <c r="AA77" s="125">
        <f t="shared" si="39"/>
        <v>5376000</v>
      </c>
      <c r="AB77" s="126">
        <f t="shared" si="40"/>
        <v>98605440</v>
      </c>
      <c r="AC77" s="126">
        <f t="shared" si="41"/>
        <v>54780800</v>
      </c>
      <c r="AD77" s="126">
        <f t="shared" si="42"/>
        <v>87649280</v>
      </c>
      <c r="AE77" s="81">
        <f t="shared" si="43"/>
        <v>125884480</v>
      </c>
      <c r="AG77" s="158">
        <f t="shared" si="44"/>
        <v>5580800</v>
      </c>
      <c r="AI77" s="162">
        <f t="shared" si="45"/>
        <v>6649280</v>
      </c>
    </row>
    <row r="78" spans="2:35" s="121" customFormat="1" x14ac:dyDescent="0.25">
      <c r="B78" s="106">
        <v>68</v>
      </c>
      <c r="C78" s="107" t="str">
        <f>'7410 Kab. Buton Utara'!B4</f>
        <v>Wakorumba Utara</v>
      </c>
      <c r="D78" s="107" t="str">
        <f>'7410 Kab. Buton Utara'!C4</f>
        <v>Labuko</v>
      </c>
      <c r="E78" s="139">
        <f t="shared" si="28"/>
        <v>517529596.15384614</v>
      </c>
      <c r="F78" s="107" t="str">
        <f>'7410 Kab. Buton Utara (2)'!D4</f>
        <v>Tertinggal</v>
      </c>
      <c r="G78" s="107">
        <f>'7410 Kab. Buton Utara'!E4</f>
        <v>5</v>
      </c>
      <c r="H78" s="113">
        <f>'7410 Kab. Buton Utara'!F4</f>
        <v>336</v>
      </c>
      <c r="I78" s="108">
        <f t="shared" si="29"/>
        <v>7.0254673190314892E-3</v>
      </c>
      <c r="J78" s="108">
        <f t="shared" si="30"/>
        <v>7.0254673190314895E-4</v>
      </c>
      <c r="K78" s="113">
        <f>'7410 Kab. Buton Utara'!G4</f>
        <v>105</v>
      </c>
      <c r="L78" s="108">
        <f t="shared" si="31"/>
        <v>1.3664757938573659E-2</v>
      </c>
      <c r="M78" s="108">
        <f t="shared" si="23"/>
        <v>6.8323789692868297E-3</v>
      </c>
      <c r="N78" s="109">
        <f>'7410 Kab. Buton Utara'!H4</f>
        <v>7.2661350000000002</v>
      </c>
      <c r="O78" s="108">
        <f t="shared" si="24"/>
        <v>4.1684764181078122E-3</v>
      </c>
      <c r="P78" s="108">
        <f t="shared" si="25"/>
        <v>6.2527146271617185E-4</v>
      </c>
      <c r="Q78" s="109">
        <f>'7410 Kab. Buton Utara'!I4</f>
        <v>55.652802000000001</v>
      </c>
      <c r="R78" s="108">
        <f t="shared" si="26"/>
        <v>1.5376029830792018E-2</v>
      </c>
      <c r="S78" s="108">
        <f t="shared" si="27"/>
        <v>3.8440074576980045E-3</v>
      </c>
      <c r="T78" s="106">
        <f t="shared" si="32"/>
        <v>1.2004204621604155E-2</v>
      </c>
      <c r="U78" s="150">
        <f t="shared" si="33"/>
        <v>53841936.806380078</v>
      </c>
      <c r="V78" s="140">
        <f t="shared" si="34"/>
        <v>571371000</v>
      </c>
      <c r="W78" s="141">
        <f t="shared" si="35"/>
        <v>36000000</v>
      </c>
      <c r="X78" s="141">
        <f t="shared" si="36"/>
        <v>24000000</v>
      </c>
      <c r="Y78" s="125">
        <f t="shared" si="37"/>
        <v>110400000</v>
      </c>
      <c r="Z78" s="142">
        <f t="shared" si="38"/>
        <v>5112000</v>
      </c>
      <c r="AA78" s="142">
        <f t="shared" si="39"/>
        <v>5376000</v>
      </c>
      <c r="AB78" s="143">
        <f t="shared" si="40"/>
        <v>102846780</v>
      </c>
      <c r="AC78" s="126">
        <f t="shared" si="41"/>
        <v>57137100</v>
      </c>
      <c r="AD78" s="126">
        <f t="shared" si="42"/>
        <v>91419360</v>
      </c>
      <c r="AE78" s="144">
        <f t="shared" si="43"/>
        <v>139079760</v>
      </c>
      <c r="AG78" s="158">
        <f t="shared" si="44"/>
        <v>7937100</v>
      </c>
      <c r="AI78" s="162">
        <f t="shared" si="45"/>
        <v>10419360</v>
      </c>
    </row>
    <row r="79" spans="2:35" s="69" customFormat="1" ht="30" x14ac:dyDescent="0.25">
      <c r="B79" s="91">
        <v>69</v>
      </c>
      <c r="C79" s="74" t="str">
        <f>'7410 Kab. Buton Utara'!B19</f>
        <v>Wakorumba Utara</v>
      </c>
      <c r="D79" s="74" t="str">
        <f>'7410 Kab. Buton Utara'!C19</f>
        <v>Wamorapa</v>
      </c>
      <c r="E79" s="75">
        <f t="shared" si="28"/>
        <v>517529596.15384614</v>
      </c>
      <c r="F79" s="74" t="str">
        <f>'7410 Kab. Buton Utara (2)'!D19</f>
        <v>Sangat Tertinggal</v>
      </c>
      <c r="G79" s="74">
        <f>'7410 Kab. Buton Utara'!E19</f>
        <v>3</v>
      </c>
      <c r="H79" s="112">
        <f>'7410 Kab. Buton Utara'!F19</f>
        <v>287</v>
      </c>
      <c r="I79" s="92">
        <f t="shared" si="29"/>
        <v>6.0009200016727304E-3</v>
      </c>
      <c r="J79" s="92">
        <f t="shared" si="30"/>
        <v>6.0009200016727308E-4</v>
      </c>
      <c r="K79" s="112">
        <f>'7410 Kab. Buton Utara'!G19</f>
        <v>62</v>
      </c>
      <c r="L79" s="92">
        <f t="shared" si="31"/>
        <v>8.068714211348256E-3</v>
      </c>
      <c r="M79" s="92">
        <f t="shared" si="23"/>
        <v>4.034357105674128E-3</v>
      </c>
      <c r="N79" s="93">
        <f>'7410 Kab. Buton Utara'!H19</f>
        <v>3.519355</v>
      </c>
      <c r="O79" s="92">
        <f t="shared" si="24"/>
        <v>2.019002994638803E-3</v>
      </c>
      <c r="P79" s="92">
        <f t="shared" si="25"/>
        <v>3.0285044919582042E-4</v>
      </c>
      <c r="Q79" s="93">
        <f>'7410 Kab. Buton Utara'!I19</f>
        <v>38.816724999999998</v>
      </c>
      <c r="R79" s="92">
        <f t="shared" si="26"/>
        <v>1.0724475679295541E-2</v>
      </c>
      <c r="S79" s="92">
        <f t="shared" si="27"/>
        <v>2.6811189198238852E-3</v>
      </c>
      <c r="T79" s="91">
        <f t="shared" si="32"/>
        <v>7.6184184748611071E-3</v>
      </c>
      <c r="U79" s="149">
        <f t="shared" si="33"/>
        <v>34170560.984090865</v>
      </c>
      <c r="V79" s="94">
        <f t="shared" si="34"/>
        <v>551700000</v>
      </c>
      <c r="W79" s="124">
        <f t="shared" si="35"/>
        <v>36000000</v>
      </c>
      <c r="X79" s="124">
        <f t="shared" si="36"/>
        <v>24000000</v>
      </c>
      <c r="Y79" s="125">
        <f t="shared" si="37"/>
        <v>110400000</v>
      </c>
      <c r="Z79" s="125">
        <f t="shared" si="38"/>
        <v>5112000</v>
      </c>
      <c r="AA79" s="125">
        <f t="shared" si="39"/>
        <v>5376000</v>
      </c>
      <c r="AB79" s="126">
        <f t="shared" si="40"/>
        <v>99306000</v>
      </c>
      <c r="AC79" s="126">
        <f t="shared" si="41"/>
        <v>55170000</v>
      </c>
      <c r="AD79" s="126">
        <f t="shared" si="42"/>
        <v>88272000</v>
      </c>
      <c r="AE79" s="81">
        <f t="shared" si="43"/>
        <v>128064000</v>
      </c>
      <c r="AG79" s="158">
        <f t="shared" si="44"/>
        <v>5970000</v>
      </c>
      <c r="AI79" s="162">
        <f t="shared" si="45"/>
        <v>7272000</v>
      </c>
    </row>
    <row r="80" spans="2:35" s="121" customFormat="1" x14ac:dyDescent="0.25">
      <c r="B80" s="106">
        <v>70</v>
      </c>
      <c r="C80" s="107" t="str">
        <f>'7410 Kab. Buton Utara'!B31</f>
        <v>Wakorumba Utara</v>
      </c>
      <c r="D80" s="107" t="str">
        <f>'7410 Kab. Buton Utara'!C31</f>
        <v>Lasiwa</v>
      </c>
      <c r="E80" s="139">
        <f t="shared" si="28"/>
        <v>517529596.15384614</v>
      </c>
      <c r="F80" s="107" t="str">
        <f>'7410 Kab. Buton Utara (2)'!D31</f>
        <v>Tertinggal</v>
      </c>
      <c r="G80" s="107">
        <f>'7410 Kab. Buton Utara'!E31</f>
        <v>5</v>
      </c>
      <c r="H80" s="113">
        <f>'7410 Kab. Buton Utara'!F31</f>
        <v>726</v>
      </c>
      <c r="I80" s="108">
        <f t="shared" si="29"/>
        <v>1.5180027600050182E-2</v>
      </c>
      <c r="J80" s="108">
        <f t="shared" si="30"/>
        <v>1.5180027600050182E-3</v>
      </c>
      <c r="K80" s="113">
        <f>'7410 Kab. Buton Utara'!G31</f>
        <v>129</v>
      </c>
      <c r="L80" s="108">
        <f t="shared" si="31"/>
        <v>1.678813118167621E-2</v>
      </c>
      <c r="M80" s="108">
        <f t="shared" si="23"/>
        <v>8.394065590838105E-3</v>
      </c>
      <c r="N80" s="109">
        <f>'7410 Kab. Buton Utara'!H31</f>
        <v>4.0690359999999997</v>
      </c>
      <c r="O80" s="108">
        <f t="shared" si="24"/>
        <v>2.3343470236145813E-3</v>
      </c>
      <c r="P80" s="108">
        <f t="shared" si="25"/>
        <v>3.5015205354218718E-4</v>
      </c>
      <c r="Q80" s="109">
        <f>'7410 Kab. Buton Utara'!I31</f>
        <v>33.317782000000001</v>
      </c>
      <c r="R80" s="108">
        <f t="shared" si="26"/>
        <v>9.2052006640712426E-3</v>
      </c>
      <c r="S80" s="108">
        <f t="shared" si="27"/>
        <v>2.3013001660178107E-3</v>
      </c>
      <c r="T80" s="106">
        <f t="shared" si="32"/>
        <v>1.2563520570403122E-2</v>
      </c>
      <c r="U80" s="150">
        <f t="shared" si="33"/>
        <v>56350612.301284313</v>
      </c>
      <c r="V80" s="140">
        <f t="shared" si="34"/>
        <v>573880000</v>
      </c>
      <c r="W80" s="141">
        <f t="shared" si="35"/>
        <v>36000000</v>
      </c>
      <c r="X80" s="141">
        <f t="shared" si="36"/>
        <v>24000000</v>
      </c>
      <c r="Y80" s="125">
        <f t="shared" si="37"/>
        <v>110400000</v>
      </c>
      <c r="Z80" s="142">
        <f t="shared" si="38"/>
        <v>5112000</v>
      </c>
      <c r="AA80" s="142">
        <f t="shared" si="39"/>
        <v>5376000</v>
      </c>
      <c r="AB80" s="143">
        <f t="shared" si="40"/>
        <v>103298400</v>
      </c>
      <c r="AC80" s="126">
        <f t="shared" si="41"/>
        <v>57388000</v>
      </c>
      <c r="AD80" s="126">
        <f t="shared" si="42"/>
        <v>91820800</v>
      </c>
      <c r="AE80" s="144">
        <f t="shared" si="43"/>
        <v>140484800</v>
      </c>
      <c r="AG80" s="158">
        <f t="shared" si="44"/>
        <v>8188000</v>
      </c>
      <c r="AI80" s="162">
        <f t="shared" si="45"/>
        <v>10820800</v>
      </c>
    </row>
    <row r="81" spans="1:35" s="69" customFormat="1" x14ac:dyDescent="0.25">
      <c r="B81" s="91">
        <v>71</v>
      </c>
      <c r="C81" s="74" t="str">
        <f>'7410 Kab. Buton Utara'!B32</f>
        <v>Wakorumba Utara</v>
      </c>
      <c r="D81" s="74" t="str">
        <f>'7410 Kab. Buton Utara'!C32</f>
        <v>Labuan Bajo</v>
      </c>
      <c r="E81" s="75">
        <f t="shared" si="28"/>
        <v>517529596.15384614</v>
      </c>
      <c r="F81" s="74" t="str">
        <f>'7410 Kab. Buton Utara (2)'!D32</f>
        <v>Tertinggal</v>
      </c>
      <c r="G81" s="74">
        <f>'7410 Kab. Buton Utara'!E32</f>
        <v>6</v>
      </c>
      <c r="H81" s="112">
        <f>'7410 Kab. Buton Utara'!F32</f>
        <v>587</v>
      </c>
      <c r="I81" s="92">
        <f t="shared" si="29"/>
        <v>1.2273658679379417E-2</v>
      </c>
      <c r="J81" s="92">
        <f t="shared" si="30"/>
        <v>1.2273658679379418E-3</v>
      </c>
      <c r="K81" s="112">
        <f>'7410 Kab. Buton Utara'!G32</f>
        <v>170</v>
      </c>
      <c r="L81" s="92">
        <f t="shared" si="31"/>
        <v>2.2123893805309734E-2</v>
      </c>
      <c r="M81" s="92">
        <f t="shared" si="23"/>
        <v>1.1061946902654867E-2</v>
      </c>
      <c r="N81" s="93">
        <f>'7410 Kab. Buton Utara'!H32</f>
        <v>18.136274</v>
      </c>
      <c r="O81" s="92">
        <f t="shared" si="24"/>
        <v>1.0404517736230037E-2</v>
      </c>
      <c r="P81" s="92">
        <f t="shared" si="25"/>
        <v>1.5606776604345056E-3</v>
      </c>
      <c r="Q81" s="93">
        <f>'7410 Kab. Buton Utara'!I32</f>
        <v>35.636426999999998</v>
      </c>
      <c r="R81" s="92">
        <f t="shared" si="26"/>
        <v>9.8458073075070335E-3</v>
      </c>
      <c r="S81" s="92">
        <f t="shared" si="27"/>
        <v>2.4614518268767584E-3</v>
      </c>
      <c r="T81" s="91">
        <f t="shared" si="32"/>
        <v>1.6311442257904072E-2</v>
      </c>
      <c r="U81" s="149">
        <f t="shared" si="33"/>
        <v>73161002.411638916</v>
      </c>
      <c r="V81" s="94">
        <f t="shared" si="34"/>
        <v>590690000</v>
      </c>
      <c r="W81" s="124">
        <f t="shared" si="35"/>
        <v>36000000</v>
      </c>
      <c r="X81" s="124">
        <f t="shared" si="36"/>
        <v>24000000</v>
      </c>
      <c r="Y81" s="125">
        <f t="shared" si="37"/>
        <v>110400000</v>
      </c>
      <c r="Z81" s="125">
        <f t="shared" si="38"/>
        <v>5112000</v>
      </c>
      <c r="AA81" s="125">
        <f t="shared" si="39"/>
        <v>5376000</v>
      </c>
      <c r="AB81" s="126">
        <f t="shared" si="40"/>
        <v>106324200</v>
      </c>
      <c r="AC81" s="126">
        <f t="shared" si="41"/>
        <v>59069000</v>
      </c>
      <c r="AD81" s="126">
        <f t="shared" si="42"/>
        <v>94510400</v>
      </c>
      <c r="AE81" s="81">
        <f t="shared" si="43"/>
        <v>149898400</v>
      </c>
      <c r="AG81" s="158">
        <f t="shared" si="44"/>
        <v>9869000</v>
      </c>
      <c r="AI81" s="162">
        <f t="shared" si="45"/>
        <v>13510400</v>
      </c>
    </row>
    <row r="82" spans="1:35" s="121" customFormat="1" x14ac:dyDescent="0.25">
      <c r="B82" s="106">
        <v>72</v>
      </c>
      <c r="C82" s="107" t="str">
        <f>'7410 Kab. Buton Utara'!B47</f>
        <v>Wakorumba Utara</v>
      </c>
      <c r="D82" s="107" t="str">
        <f>'7410 Kab. Buton Utara'!C47</f>
        <v>Laba Jaya</v>
      </c>
      <c r="E82" s="139">
        <f t="shared" si="28"/>
        <v>517529596.15384614</v>
      </c>
      <c r="F82" s="107" t="str">
        <f>'7410 Kab. Buton Utara (2)'!D47</f>
        <v>Tertinggal</v>
      </c>
      <c r="G82" s="107">
        <f>'7410 Kab. Buton Utara'!E47</f>
        <v>6</v>
      </c>
      <c r="H82" s="113">
        <f>'7410 Kab. Buton Utara'!F47</f>
        <v>499</v>
      </c>
      <c r="I82" s="108">
        <f t="shared" si="29"/>
        <v>1.0433655333918788E-2</v>
      </c>
      <c r="J82" s="108">
        <f t="shared" si="30"/>
        <v>1.0433655333918789E-3</v>
      </c>
      <c r="K82" s="113">
        <f>'7410 Kab. Buton Utara'!G47</f>
        <v>158</v>
      </c>
      <c r="L82" s="108">
        <f t="shared" si="31"/>
        <v>2.0562207183758459E-2</v>
      </c>
      <c r="M82" s="108">
        <f t="shared" si="23"/>
        <v>1.0281103591879229E-2</v>
      </c>
      <c r="N82" s="109">
        <f>'7410 Kab. Buton Utara'!H47</f>
        <v>15.166459</v>
      </c>
      <c r="O82" s="108">
        <f t="shared" si="24"/>
        <v>8.7007778809090365E-3</v>
      </c>
      <c r="P82" s="108">
        <f t="shared" si="25"/>
        <v>1.3051166821363555E-3</v>
      </c>
      <c r="Q82" s="109">
        <f>'7410 Kab. Buton Utara'!I47</f>
        <v>60.870412999999999</v>
      </c>
      <c r="R82" s="108">
        <f t="shared" si="26"/>
        <v>1.6817577057497125E-2</v>
      </c>
      <c r="S82" s="108">
        <f t="shared" si="27"/>
        <v>4.2043942643742813E-3</v>
      </c>
      <c r="T82" s="106">
        <f t="shared" si="32"/>
        <v>1.6833980071781746E-2</v>
      </c>
      <c r="U82" s="150">
        <f>T82*$F$99</f>
        <v>75504718.537829548</v>
      </c>
      <c r="V82" s="140">
        <f t="shared" si="34"/>
        <v>593034000</v>
      </c>
      <c r="W82" s="141">
        <f t="shared" si="35"/>
        <v>36000000</v>
      </c>
      <c r="X82" s="141">
        <f t="shared" si="36"/>
        <v>24000000</v>
      </c>
      <c r="Y82" s="125">
        <f t="shared" si="37"/>
        <v>110400000</v>
      </c>
      <c r="Z82" s="142">
        <f t="shared" si="38"/>
        <v>5112000</v>
      </c>
      <c r="AA82" s="142">
        <f t="shared" si="39"/>
        <v>5376000</v>
      </c>
      <c r="AB82" s="143">
        <f t="shared" si="40"/>
        <v>106746120</v>
      </c>
      <c r="AC82" s="126">
        <f t="shared" si="41"/>
        <v>59303400</v>
      </c>
      <c r="AD82" s="126">
        <f t="shared" si="42"/>
        <v>94885440</v>
      </c>
      <c r="AE82" s="144">
        <f t="shared" si="43"/>
        <v>151211040</v>
      </c>
      <c r="AG82" s="158">
        <f t="shared" si="44"/>
        <v>10103400</v>
      </c>
      <c r="AI82" s="162">
        <f t="shared" si="45"/>
        <v>13885440</v>
      </c>
    </row>
    <row r="83" spans="1:35" s="69" customFormat="1" x14ac:dyDescent="0.25">
      <c r="B83" s="91">
        <v>73</v>
      </c>
      <c r="C83" s="74" t="str">
        <f>'7410 Kab. Buton Utara'!B48</f>
        <v>Wakorumba Utara</v>
      </c>
      <c r="D83" s="74" t="str">
        <f>'7410 Kab. Buton Utara'!C48</f>
        <v>Matalagi</v>
      </c>
      <c r="E83" s="75">
        <f t="shared" si="28"/>
        <v>517529596.15384614</v>
      </c>
      <c r="F83" s="74" t="str">
        <f>'7410 Kab. Buton Utara (2)'!D48</f>
        <v>Tertinggal</v>
      </c>
      <c r="G83" s="74">
        <f>'7410 Kab. Buton Utara'!E48</f>
        <v>4</v>
      </c>
      <c r="H83" s="112">
        <f>'7410 Kab. Buton Utara'!F48</f>
        <v>497</v>
      </c>
      <c r="I83" s="92">
        <f t="shared" si="29"/>
        <v>1.039183707606741E-2</v>
      </c>
      <c r="J83" s="92">
        <f t="shared" si="30"/>
        <v>1.0391837076067412E-3</v>
      </c>
      <c r="K83" s="112">
        <f>'7410 Kab. Buton Utara'!G48</f>
        <v>94</v>
      </c>
      <c r="L83" s="92">
        <f t="shared" si="31"/>
        <v>1.2233211868818324E-2</v>
      </c>
      <c r="M83" s="92">
        <f t="shared" si="23"/>
        <v>6.1166059344091618E-3</v>
      </c>
      <c r="N83" s="93">
        <f>'7410 Kab. Buton Utara'!H48</f>
        <v>6.8011030000000003</v>
      </c>
      <c r="O83" s="92">
        <f t="shared" si="24"/>
        <v>3.9016942945076434E-3</v>
      </c>
      <c r="P83" s="92">
        <f t="shared" si="25"/>
        <v>5.852541441761465E-4</v>
      </c>
      <c r="Q83" s="93">
        <f>'7410 Kab. Buton Utara'!I48</f>
        <v>36.001550999999999</v>
      </c>
      <c r="R83" s="92">
        <f t="shared" si="26"/>
        <v>9.9466855618658735E-3</v>
      </c>
      <c r="S83" s="92">
        <f t="shared" si="27"/>
        <v>2.4866713904664684E-3</v>
      </c>
      <c r="T83" s="91">
        <f t="shared" si="32"/>
        <v>1.0227715176658518E-2</v>
      </c>
      <c r="U83" s="149">
        <f t="shared" si="33"/>
        <v>45873925.976256266</v>
      </c>
      <c r="V83" s="94">
        <f t="shared" si="34"/>
        <v>563403000</v>
      </c>
      <c r="W83" s="124">
        <f t="shared" si="35"/>
        <v>36000000</v>
      </c>
      <c r="X83" s="124">
        <f t="shared" si="36"/>
        <v>24000000</v>
      </c>
      <c r="Y83" s="125">
        <f t="shared" si="37"/>
        <v>110400000</v>
      </c>
      <c r="Z83" s="125">
        <f t="shared" si="38"/>
        <v>5112000</v>
      </c>
      <c r="AA83" s="125">
        <f t="shared" si="39"/>
        <v>5376000</v>
      </c>
      <c r="AB83" s="126">
        <f t="shared" si="40"/>
        <v>101412540</v>
      </c>
      <c r="AC83" s="126">
        <f t="shared" si="41"/>
        <v>56340300</v>
      </c>
      <c r="AD83" s="126">
        <f t="shared" si="42"/>
        <v>90144480</v>
      </c>
      <c r="AE83" s="81">
        <f t="shared" si="43"/>
        <v>134617680</v>
      </c>
      <c r="AG83" s="158">
        <f t="shared" si="44"/>
        <v>7140300</v>
      </c>
      <c r="AI83" s="162">
        <f t="shared" si="45"/>
        <v>9144480</v>
      </c>
    </row>
    <row r="84" spans="1:35" s="121" customFormat="1" x14ac:dyDescent="0.25">
      <c r="B84" s="106">
        <v>74</v>
      </c>
      <c r="C84" s="107" t="str">
        <f>'7410 Kab. Buton Utara'!B59</f>
        <v>Wakorumba Utara</v>
      </c>
      <c r="D84" s="107" t="str">
        <f>'7410 Kab. Buton Utara'!C59</f>
        <v>Wantulasi</v>
      </c>
      <c r="E84" s="139">
        <f t="shared" si="28"/>
        <v>517529596.15384614</v>
      </c>
      <c r="F84" s="107" t="str">
        <f>'7410 Kab. Buton Utara (2)'!D59</f>
        <v>Tertinggal</v>
      </c>
      <c r="G84" s="107">
        <f>'7410 Kab. Buton Utara'!E59</f>
        <v>4</v>
      </c>
      <c r="H84" s="113">
        <f>'7410 Kab. Buton Utara'!F59</f>
        <v>1185</v>
      </c>
      <c r="I84" s="108">
        <f t="shared" si="29"/>
        <v>2.4777317776941414E-2</v>
      </c>
      <c r="J84" s="108">
        <f t="shared" si="30"/>
        <v>2.4777317776941417E-3</v>
      </c>
      <c r="K84" s="113">
        <f>'7410 Kab. Buton Utara'!G59</f>
        <v>92</v>
      </c>
      <c r="L84" s="108">
        <f t="shared" si="31"/>
        <v>1.1972930765226444E-2</v>
      </c>
      <c r="M84" s="108">
        <f t="shared" si="23"/>
        <v>5.9864653826132222E-3</v>
      </c>
      <c r="N84" s="109">
        <f>'7410 Kab. Buton Utara'!H59</f>
        <v>2.7884519999999999</v>
      </c>
      <c r="O84" s="108">
        <f t="shared" si="24"/>
        <v>1.5996945288004646E-3</v>
      </c>
      <c r="P84" s="108">
        <f t="shared" si="25"/>
        <v>2.3995417932006968E-4</v>
      </c>
      <c r="Q84" s="109">
        <f>'7410 Kab. Buton Utara'!I59</f>
        <v>56.314490999999997</v>
      </c>
      <c r="R84" s="108">
        <f t="shared" si="26"/>
        <v>1.555884452182423E-2</v>
      </c>
      <c r="S84" s="108">
        <f t="shared" si="27"/>
        <v>3.8897111304560575E-3</v>
      </c>
      <c r="T84" s="106">
        <f t="shared" si="32"/>
        <v>1.2593862470083492E-2</v>
      </c>
      <c r="U84" s="150">
        <f t="shared" si="33"/>
        <v>56486703.504048035</v>
      </c>
      <c r="V84" s="140">
        <f t="shared" si="34"/>
        <v>574016000</v>
      </c>
      <c r="W84" s="141">
        <f t="shared" si="35"/>
        <v>36000000</v>
      </c>
      <c r="X84" s="141">
        <f t="shared" si="36"/>
        <v>24000000</v>
      </c>
      <c r="Y84" s="125">
        <f t="shared" si="37"/>
        <v>110400000</v>
      </c>
      <c r="Z84" s="142">
        <f t="shared" si="38"/>
        <v>5112000</v>
      </c>
      <c r="AA84" s="142">
        <f t="shared" si="39"/>
        <v>5376000</v>
      </c>
      <c r="AB84" s="143">
        <f t="shared" si="40"/>
        <v>103322880</v>
      </c>
      <c r="AC84" s="126">
        <f t="shared" si="41"/>
        <v>57401600</v>
      </c>
      <c r="AD84" s="126">
        <f t="shared" si="42"/>
        <v>91842560</v>
      </c>
      <c r="AE84" s="144">
        <f t="shared" si="43"/>
        <v>140560960</v>
      </c>
      <c r="AG84" s="158">
        <f t="shared" si="44"/>
        <v>8201600</v>
      </c>
      <c r="AI84" s="162">
        <f t="shared" si="45"/>
        <v>10842560</v>
      </c>
    </row>
    <row r="85" spans="1:35" s="69" customFormat="1" x14ac:dyDescent="0.25">
      <c r="B85" s="91">
        <v>75</v>
      </c>
      <c r="C85" s="74" t="str">
        <f>'7410 Kab. Buton Utara'!B61</f>
        <v>Wakorumba Utara</v>
      </c>
      <c r="D85" s="74" t="str">
        <f>'7410 Kab. Buton Utara'!C61</f>
        <v>Oengkapala</v>
      </c>
      <c r="E85" s="75">
        <f t="shared" si="28"/>
        <v>517529596.15384614</v>
      </c>
      <c r="F85" s="74" t="str">
        <f>'7410 Kab. Buton Utara (2)'!D61</f>
        <v>Tertinggal</v>
      </c>
      <c r="G85" s="74">
        <f>'7410 Kab. Buton Utara'!E61</f>
        <v>2</v>
      </c>
      <c r="H85" s="112">
        <f>'7410 Kab. Buton Utara'!F61</f>
        <v>448</v>
      </c>
      <c r="I85" s="92">
        <f t="shared" si="29"/>
        <v>9.3672897587086523E-3</v>
      </c>
      <c r="J85" s="92">
        <f t="shared" si="30"/>
        <v>9.367289758708653E-4</v>
      </c>
      <c r="K85" s="112">
        <f>'7410 Kab. Buton Utara'!G61</f>
        <v>26</v>
      </c>
      <c r="L85" s="92">
        <f t="shared" si="31"/>
        <v>3.3836543466944299E-3</v>
      </c>
      <c r="M85" s="92">
        <f t="shared" si="23"/>
        <v>1.691827173347215E-3</v>
      </c>
      <c r="N85" s="93">
        <f>'7410 Kab. Buton Utara'!H61</f>
        <v>10.408353999999999</v>
      </c>
      <c r="O85" s="92">
        <f t="shared" si="24"/>
        <v>5.9711219513975608E-3</v>
      </c>
      <c r="P85" s="92">
        <f t="shared" si="25"/>
        <v>8.9566829270963406E-4</v>
      </c>
      <c r="Q85" s="93">
        <f>'7410 Kab. Buton Utara'!I61</f>
        <v>36.957500000000003</v>
      </c>
      <c r="R85" s="92">
        <f t="shared" si="26"/>
        <v>1.021079985283573E-2</v>
      </c>
      <c r="S85" s="92">
        <f t="shared" si="27"/>
        <v>2.5526999632089326E-3</v>
      </c>
      <c r="T85" s="91">
        <f t="shared" si="32"/>
        <v>6.0769244051366474E-3</v>
      </c>
      <c r="U85" s="149">
        <f t="shared" si="33"/>
        <v>27256564.68814778</v>
      </c>
      <c r="V85" s="94">
        <f t="shared" si="34"/>
        <v>544786000</v>
      </c>
      <c r="W85" s="124">
        <f t="shared" si="35"/>
        <v>36000000</v>
      </c>
      <c r="X85" s="124">
        <f t="shared" si="36"/>
        <v>24000000</v>
      </c>
      <c r="Y85" s="125">
        <f t="shared" si="37"/>
        <v>110400000</v>
      </c>
      <c r="Z85" s="125">
        <f t="shared" si="38"/>
        <v>5112000</v>
      </c>
      <c r="AA85" s="125">
        <f t="shared" si="39"/>
        <v>5376000</v>
      </c>
      <c r="AB85" s="126">
        <f t="shared" si="40"/>
        <v>98061480</v>
      </c>
      <c r="AC85" s="126">
        <f t="shared" si="41"/>
        <v>54478600</v>
      </c>
      <c r="AD85" s="126">
        <f t="shared" si="42"/>
        <v>87165760</v>
      </c>
      <c r="AE85" s="81">
        <f t="shared" si="43"/>
        <v>124192160</v>
      </c>
      <c r="AG85" s="158">
        <f t="shared" si="44"/>
        <v>5278600</v>
      </c>
      <c r="AI85" s="162">
        <f t="shared" si="45"/>
        <v>6165760</v>
      </c>
    </row>
    <row r="86" spans="1:35" s="121" customFormat="1" x14ac:dyDescent="0.25">
      <c r="B86" s="106">
        <v>76</v>
      </c>
      <c r="C86" s="107" t="str">
        <f>'7410 Kab. Buton Utara'!B67</f>
        <v>Wakorumba Utara</v>
      </c>
      <c r="D86" s="107" t="str">
        <f>'7410 Kab. Buton Utara'!C67</f>
        <v>Sumampeno</v>
      </c>
      <c r="E86" s="139">
        <f t="shared" si="28"/>
        <v>517529596.15384614</v>
      </c>
      <c r="F86" s="107" t="str">
        <f>'7410 Kab. Buton Utara (2)'!D67</f>
        <v>Tertinggal</v>
      </c>
      <c r="G86" s="107">
        <f>'7410 Kab. Buton Utara'!E67</f>
        <v>3</v>
      </c>
      <c r="H86" s="113">
        <f>'7410 Kab. Buton Utara'!F67</f>
        <v>307</v>
      </c>
      <c r="I86" s="108">
        <f t="shared" si="29"/>
        <v>6.4191025801865094E-3</v>
      </c>
      <c r="J86" s="108">
        <f t="shared" si="30"/>
        <v>6.4191025801865103E-4</v>
      </c>
      <c r="K86" s="113">
        <f>'7410 Kab. Buton Utara'!G67</f>
        <v>48</v>
      </c>
      <c r="L86" s="108">
        <f t="shared" si="31"/>
        <v>6.2467464862051014E-3</v>
      </c>
      <c r="M86" s="108">
        <f t="shared" si="23"/>
        <v>3.1233732431025507E-3</v>
      </c>
      <c r="N86" s="109">
        <f>'7410 Kab. Buton Utara'!H67</f>
        <v>16.291105000000002</v>
      </c>
      <c r="O86" s="108">
        <f t="shared" si="24"/>
        <v>9.3459710034864852E-3</v>
      </c>
      <c r="P86" s="108">
        <f t="shared" si="25"/>
        <v>1.4018956505229727E-3</v>
      </c>
      <c r="Q86" s="109">
        <f>'7410 Kab. Buton Utara'!I67</f>
        <v>63.637138</v>
      </c>
      <c r="R86" s="108">
        <f t="shared" si="26"/>
        <v>1.7581981446940051E-2</v>
      </c>
      <c r="S86" s="108">
        <f t="shared" si="27"/>
        <v>4.3954953617350127E-3</v>
      </c>
      <c r="T86" s="106">
        <f t="shared" si="32"/>
        <v>9.5626745133791866E-3</v>
      </c>
      <c r="U86" s="150">
        <f t="shared" si="33"/>
        <v>42891048.018518336</v>
      </c>
      <c r="V86" s="140">
        <f t="shared" si="34"/>
        <v>560420000</v>
      </c>
      <c r="W86" s="141">
        <f t="shared" si="35"/>
        <v>36000000</v>
      </c>
      <c r="X86" s="141">
        <f t="shared" si="36"/>
        <v>24000000</v>
      </c>
      <c r="Y86" s="125">
        <f t="shared" si="37"/>
        <v>110400000</v>
      </c>
      <c r="Z86" s="142">
        <f t="shared" si="38"/>
        <v>5112000</v>
      </c>
      <c r="AA86" s="142">
        <f t="shared" si="39"/>
        <v>5376000</v>
      </c>
      <c r="AB86" s="143">
        <f t="shared" si="40"/>
        <v>100875600</v>
      </c>
      <c r="AC86" s="126">
        <f t="shared" si="41"/>
        <v>56042000</v>
      </c>
      <c r="AD86" s="126">
        <f t="shared" si="42"/>
        <v>89667200</v>
      </c>
      <c r="AE86" s="144">
        <f t="shared" si="43"/>
        <v>132947200</v>
      </c>
      <c r="AG86" s="158">
        <f t="shared" si="44"/>
        <v>6842000</v>
      </c>
      <c r="AI86" s="162">
        <f t="shared" si="45"/>
        <v>8667200</v>
      </c>
    </row>
    <row r="87" spans="1:35" s="69" customFormat="1" x14ac:dyDescent="0.25">
      <c r="B87" s="91">
        <v>77</v>
      </c>
      <c r="C87" s="74" t="str">
        <f>'7410 Kab. Buton Utara'!B73</f>
        <v>Wakorumba Utara</v>
      </c>
      <c r="D87" s="74" t="str">
        <f>'7410 Kab. Buton Utara'!C73</f>
        <v>Labaraga</v>
      </c>
      <c r="E87" s="75">
        <f t="shared" si="28"/>
        <v>517529596.15384614</v>
      </c>
      <c r="F87" s="74" t="str">
        <f>'7410 Kab. Buton Utara (2)'!D73</f>
        <v>Tertinggal</v>
      </c>
      <c r="G87" s="74">
        <f>'7410 Kab. Buton Utara'!E73</f>
        <v>3</v>
      </c>
      <c r="H87" s="112">
        <f>'7410 Kab. Buton Utara'!F73</f>
        <v>323</v>
      </c>
      <c r="I87" s="92">
        <f t="shared" si="29"/>
        <v>6.7536486429975329E-3</v>
      </c>
      <c r="J87" s="92">
        <f t="shared" si="30"/>
        <v>6.7536486429975332E-4</v>
      </c>
      <c r="K87" s="112">
        <f>'7410 Kab. Buton Utara'!G73</f>
        <v>57</v>
      </c>
      <c r="L87" s="92">
        <f t="shared" si="31"/>
        <v>7.4180114523685579E-3</v>
      </c>
      <c r="M87" s="92">
        <f t="shared" si="23"/>
        <v>3.709005726184279E-3</v>
      </c>
      <c r="N87" s="93">
        <f>'7410 Kab. Buton Utara'!H73</f>
        <v>4.5340689999999997</v>
      </c>
      <c r="O87" s="92">
        <f t="shared" si="24"/>
        <v>2.6011297209002676E-3</v>
      </c>
      <c r="P87" s="92">
        <f t="shared" si="25"/>
        <v>3.9016945813504016E-4</v>
      </c>
      <c r="Q87" s="93">
        <f>'7410 Kab. Buton Utara'!I73</f>
        <v>33.775844999999997</v>
      </c>
      <c r="R87" s="92">
        <f t="shared" si="26"/>
        <v>9.331756562413647E-3</v>
      </c>
      <c r="S87" s="92">
        <f t="shared" si="27"/>
        <v>2.3329391406034117E-3</v>
      </c>
      <c r="T87" s="91">
        <f t="shared" si="32"/>
        <v>7.1074791892224848E-3</v>
      </c>
      <c r="U87" s="149">
        <f t="shared" si="33"/>
        <v>31878867.232074879</v>
      </c>
      <c r="V87" s="94">
        <f t="shared" si="34"/>
        <v>549408000</v>
      </c>
      <c r="W87" s="124">
        <f t="shared" si="35"/>
        <v>36000000</v>
      </c>
      <c r="X87" s="124">
        <f t="shared" si="36"/>
        <v>24000000</v>
      </c>
      <c r="Y87" s="125">
        <f t="shared" si="37"/>
        <v>110400000</v>
      </c>
      <c r="Z87" s="125">
        <f t="shared" si="38"/>
        <v>5112000</v>
      </c>
      <c r="AA87" s="125">
        <f t="shared" si="39"/>
        <v>5376000</v>
      </c>
      <c r="AB87" s="126">
        <f t="shared" si="40"/>
        <v>98893440</v>
      </c>
      <c r="AC87" s="126">
        <f t="shared" si="41"/>
        <v>54940800</v>
      </c>
      <c r="AD87" s="126">
        <f t="shared" si="42"/>
        <v>87905280</v>
      </c>
      <c r="AE87" s="81">
        <f t="shared" si="43"/>
        <v>126780480</v>
      </c>
      <c r="AG87" s="158">
        <f t="shared" si="44"/>
        <v>5740800</v>
      </c>
      <c r="AI87" s="162">
        <f t="shared" si="45"/>
        <v>6905280</v>
      </c>
    </row>
    <row r="88" spans="1:35" s="121" customFormat="1" ht="30" x14ac:dyDescent="0.25">
      <c r="B88" s="106">
        <v>78</v>
      </c>
      <c r="C88" s="107" t="str">
        <f>'7410 Kab. Buton Utara'!B76</f>
        <v>Wakorumba Utara</v>
      </c>
      <c r="D88" s="107" t="str">
        <f>'7410 Kab. Buton Utara'!C76</f>
        <v>Laeya</v>
      </c>
      <c r="E88" s="139">
        <f t="shared" si="28"/>
        <v>517529596.15384614</v>
      </c>
      <c r="F88" s="107" t="str">
        <f>'7410 Kab. Buton Utara (2)'!D76</f>
        <v>Sangat Tertinggal</v>
      </c>
      <c r="G88" s="107">
        <f>'7410 Kab. Buton Utara'!E76</f>
        <v>4</v>
      </c>
      <c r="H88" s="113">
        <f>'7410 Kab. Buton Utara'!F76</f>
        <v>877</v>
      </c>
      <c r="I88" s="108">
        <f t="shared" si="29"/>
        <v>1.8337306067829216E-2</v>
      </c>
      <c r="J88" s="108">
        <f t="shared" si="30"/>
        <v>1.8337306067829216E-3</v>
      </c>
      <c r="K88" s="113">
        <f>'7410 Kab. Buton Utara'!G76</f>
        <v>86</v>
      </c>
      <c r="L88" s="108">
        <f t="shared" si="31"/>
        <v>1.1192087454450807E-2</v>
      </c>
      <c r="M88" s="108">
        <f t="shared" si="23"/>
        <v>5.5960437272254034E-3</v>
      </c>
      <c r="N88" s="109">
        <f>'7410 Kab. Buton Utara'!H76</f>
        <v>0.20363899999999999</v>
      </c>
      <c r="O88" s="108">
        <f t="shared" si="24"/>
        <v>1.1682474510961559E-4</v>
      </c>
      <c r="P88" s="108">
        <f t="shared" si="25"/>
        <v>1.7523711766442336E-5</v>
      </c>
      <c r="Q88" s="109">
        <f>'7410 Kab. Buton Utara'!I76</f>
        <v>35.977331</v>
      </c>
      <c r="R88" s="108">
        <f t="shared" si="26"/>
        <v>9.9399939411546328E-3</v>
      </c>
      <c r="S88" s="108">
        <f t="shared" si="27"/>
        <v>2.4849984852886582E-3</v>
      </c>
      <c r="T88" s="106">
        <f t="shared" si="32"/>
        <v>9.9322965310634243E-3</v>
      </c>
      <c r="U88" s="150">
        <f t="shared" si="33"/>
        <v>44548897.575879678</v>
      </c>
      <c r="V88" s="140">
        <f t="shared" si="34"/>
        <v>562078000</v>
      </c>
      <c r="W88" s="141">
        <f t="shared" si="35"/>
        <v>36000000</v>
      </c>
      <c r="X88" s="141">
        <f t="shared" si="36"/>
        <v>24000000</v>
      </c>
      <c r="Y88" s="125">
        <f t="shared" si="37"/>
        <v>110400000</v>
      </c>
      <c r="Z88" s="142">
        <f t="shared" si="38"/>
        <v>5112000</v>
      </c>
      <c r="AA88" s="142">
        <f t="shared" si="39"/>
        <v>5376000</v>
      </c>
      <c r="AB88" s="143">
        <f t="shared" si="40"/>
        <v>101174040</v>
      </c>
      <c r="AC88" s="126">
        <f t="shared" si="41"/>
        <v>56207800</v>
      </c>
      <c r="AD88" s="126">
        <f t="shared" si="42"/>
        <v>89932480</v>
      </c>
      <c r="AE88" s="144">
        <f t="shared" si="43"/>
        <v>133875680</v>
      </c>
      <c r="AG88" s="158">
        <f t="shared" si="44"/>
        <v>7007800</v>
      </c>
      <c r="AI88" s="162">
        <f t="shared" si="45"/>
        <v>8932480</v>
      </c>
    </row>
    <row r="89" spans="1:35" s="69" customFormat="1" x14ac:dyDescent="0.25">
      <c r="B89" s="127"/>
      <c r="C89" s="128"/>
      <c r="D89" s="128"/>
      <c r="E89" s="128"/>
      <c r="F89" s="128"/>
      <c r="G89" s="128"/>
      <c r="H89" s="129"/>
      <c r="I89" s="130"/>
      <c r="J89" s="130"/>
      <c r="K89" s="129"/>
      <c r="L89" s="130"/>
      <c r="M89" s="130"/>
      <c r="N89" s="131"/>
      <c r="O89" s="130"/>
      <c r="P89" s="130"/>
      <c r="Q89" s="131"/>
      <c r="R89" s="130"/>
      <c r="S89" s="130"/>
      <c r="T89" s="127"/>
      <c r="U89" s="127"/>
      <c r="V89" s="132"/>
      <c r="W89" s="147"/>
      <c r="X89" s="147"/>
      <c r="Y89" s="148"/>
      <c r="Z89" s="148"/>
      <c r="AA89" s="148"/>
      <c r="AB89" s="148"/>
      <c r="AC89" s="148"/>
      <c r="AD89" s="148"/>
      <c r="AE89" s="148"/>
      <c r="AI89" s="162"/>
    </row>
    <row r="90" spans="1:35" s="77" customFormat="1" x14ac:dyDescent="0.25">
      <c r="A90" s="68"/>
      <c r="B90" s="392" t="s">
        <v>26</v>
      </c>
      <c r="C90" s="392"/>
      <c r="D90" s="392"/>
      <c r="E90" s="94">
        <f>SUM(E11:E88)</f>
        <v>40367308500.000031</v>
      </c>
      <c r="F90" s="132"/>
      <c r="G90" s="132"/>
      <c r="H90" s="193">
        <f t="shared" ref="H90:AE90" si="46">SUM(H11:H88)</f>
        <v>47826</v>
      </c>
      <c r="I90" s="194">
        <f t="shared" si="46"/>
        <v>0.99999999999999989</v>
      </c>
      <c r="J90" s="194">
        <f t="shared" si="46"/>
        <v>0.10000000000000003</v>
      </c>
      <c r="K90" s="193">
        <f t="shared" si="46"/>
        <v>7684</v>
      </c>
      <c r="L90" s="194">
        <f t="shared" si="46"/>
        <v>1.0000000000000002</v>
      </c>
      <c r="M90" s="194">
        <f t="shared" si="46"/>
        <v>0.50000000000000011</v>
      </c>
      <c r="N90" s="195">
        <f t="shared" si="46"/>
        <v>1743.1152947000003</v>
      </c>
      <c r="O90" s="194">
        <f t="shared" si="46"/>
        <v>1</v>
      </c>
      <c r="P90" s="194">
        <f t="shared" si="46"/>
        <v>0.15000000000000008</v>
      </c>
      <c r="Q90" s="195">
        <f t="shared" si="46"/>
        <v>3619.4520050000015</v>
      </c>
      <c r="R90" s="194">
        <f t="shared" si="46"/>
        <v>0.99999999999999956</v>
      </c>
      <c r="S90" s="194">
        <f t="shared" si="46"/>
        <v>0.24999999999999989</v>
      </c>
      <c r="T90" s="196">
        <f t="shared" si="46"/>
        <v>0.99999999999999989</v>
      </c>
      <c r="U90" s="94">
        <f t="shared" si="46"/>
        <v>4485256499.999999</v>
      </c>
      <c r="V90" s="94">
        <f t="shared" si="46"/>
        <v>44852565000</v>
      </c>
      <c r="W90" s="94">
        <f t="shared" si="46"/>
        <v>2808000000</v>
      </c>
      <c r="X90" s="94">
        <f t="shared" si="46"/>
        <v>1872000000</v>
      </c>
      <c r="Y90" s="94">
        <f t="shared" si="46"/>
        <v>8611200000</v>
      </c>
      <c r="Z90" s="94">
        <f t="shared" si="46"/>
        <v>398736000</v>
      </c>
      <c r="AA90" s="94">
        <f t="shared" si="46"/>
        <v>419328000</v>
      </c>
      <c r="AB90" s="94">
        <f t="shared" si="46"/>
        <v>8073461700</v>
      </c>
      <c r="AC90" s="94">
        <f t="shared" si="46"/>
        <v>4485256500</v>
      </c>
      <c r="AD90" s="94">
        <f t="shared" si="46"/>
        <v>7176410400</v>
      </c>
      <c r="AE90" s="94">
        <f t="shared" si="46"/>
        <v>11008172400</v>
      </c>
      <c r="AG90" s="197">
        <f>AVERAGE(AG11:AG88)</f>
        <v>8303288.461538462</v>
      </c>
      <c r="AH90" s="197" t="e">
        <f t="shared" ref="AH90:AI90" si="47">AVERAGE(AH11:AH88)</f>
        <v>#DIV/0!</v>
      </c>
      <c r="AI90" s="197">
        <f t="shared" si="47"/>
        <v>11005261.538461538</v>
      </c>
    </row>
    <row r="92" spans="1:35" hidden="1" x14ac:dyDescent="0.25">
      <c r="C92" s="368" t="s">
        <v>27</v>
      </c>
      <c r="D92" s="369"/>
      <c r="E92" s="369"/>
      <c r="F92" s="370"/>
      <c r="H92" s="368" t="s">
        <v>10</v>
      </c>
      <c r="I92" s="370"/>
      <c r="V92" s="118">
        <f>W90+X90+Y90+Z90+AA90+AB90+AC90+AD90+AE90</f>
        <v>44852565000</v>
      </c>
    </row>
    <row r="93" spans="1:35" hidden="1" x14ac:dyDescent="0.25">
      <c r="C93" s="360" t="s">
        <v>668</v>
      </c>
      <c r="D93" s="360"/>
      <c r="E93" s="360"/>
      <c r="F93" s="78">
        <v>44852565000</v>
      </c>
      <c r="H93" s="79" t="s">
        <v>28</v>
      </c>
      <c r="I93" s="80">
        <v>0.1</v>
      </c>
    </row>
    <row r="94" spans="1:35" hidden="1" x14ac:dyDescent="0.25">
      <c r="C94" s="360" t="s">
        <v>669</v>
      </c>
      <c r="D94" s="360"/>
      <c r="E94" s="360"/>
      <c r="F94" s="81">
        <f>V90</f>
        <v>44852565000</v>
      </c>
      <c r="H94" s="79" t="s">
        <v>57</v>
      </c>
      <c r="I94" s="80">
        <v>0.5</v>
      </c>
    </row>
    <row r="95" spans="1:35" hidden="1" x14ac:dyDescent="0.25">
      <c r="C95" s="360" t="s">
        <v>675</v>
      </c>
      <c r="D95" s="360"/>
      <c r="E95" s="360"/>
      <c r="F95" s="78">
        <f>F93*90%</f>
        <v>40367308500</v>
      </c>
      <c r="H95" s="79" t="s">
        <v>29</v>
      </c>
      <c r="I95" s="82">
        <v>0.15</v>
      </c>
    </row>
    <row r="96" spans="1:35" hidden="1" x14ac:dyDescent="0.25">
      <c r="C96" s="154" t="s">
        <v>670</v>
      </c>
      <c r="D96" s="154"/>
      <c r="E96" s="154"/>
      <c r="F96" s="81">
        <f>E90</f>
        <v>40367308500.000031</v>
      </c>
      <c r="H96" s="79" t="s">
        <v>7</v>
      </c>
      <c r="I96" s="80">
        <v>0.25</v>
      </c>
    </row>
    <row r="97" spans="2:17" hidden="1" x14ac:dyDescent="0.25">
      <c r="C97" s="360" t="s">
        <v>671</v>
      </c>
      <c r="D97" s="360"/>
      <c r="E97" s="360"/>
      <c r="F97" s="81">
        <v>422578</v>
      </c>
    </row>
    <row r="98" spans="2:17" hidden="1" x14ac:dyDescent="0.25">
      <c r="C98" s="360" t="s">
        <v>672</v>
      </c>
      <c r="D98" s="360"/>
      <c r="E98" s="360"/>
      <c r="F98" s="81" t="e">
        <f>#REF!</f>
        <v>#REF!</v>
      </c>
    </row>
    <row r="99" spans="2:17" hidden="1" x14ac:dyDescent="0.25">
      <c r="C99" s="360" t="s">
        <v>673</v>
      </c>
      <c r="D99" s="360"/>
      <c r="E99" s="360"/>
      <c r="F99" s="83">
        <f>F93*10%</f>
        <v>4485256500</v>
      </c>
    </row>
    <row r="100" spans="2:17" hidden="1" x14ac:dyDescent="0.25">
      <c r="B100" s="84"/>
      <c r="C100" s="360" t="s">
        <v>674</v>
      </c>
      <c r="D100" s="360"/>
      <c r="E100" s="360"/>
      <c r="F100" s="85">
        <f>U90</f>
        <v>4485256499.999999</v>
      </c>
      <c r="H100" s="372"/>
      <c r="I100" s="372"/>
      <c r="Q100" s="68" t="s">
        <v>31</v>
      </c>
    </row>
    <row r="101" spans="2:17" hidden="1" x14ac:dyDescent="0.25">
      <c r="B101" s="84"/>
      <c r="C101" s="360" t="s">
        <v>30</v>
      </c>
      <c r="D101" s="360"/>
      <c r="E101" s="360"/>
      <c r="F101" s="85">
        <v>78</v>
      </c>
    </row>
    <row r="102" spans="2:17" hidden="1" x14ac:dyDescent="0.25">
      <c r="B102" s="84"/>
      <c r="C102" s="84"/>
      <c r="D102" s="86"/>
      <c r="E102" s="86"/>
      <c r="K102" s="68" t="s">
        <v>680</v>
      </c>
      <c r="Q102" s="68" t="s">
        <v>681</v>
      </c>
    </row>
    <row r="103" spans="2:17" hidden="1" x14ac:dyDescent="0.25">
      <c r="B103" s="84"/>
      <c r="C103" s="84"/>
      <c r="D103" s="87"/>
      <c r="E103" s="88"/>
      <c r="K103" s="68" t="s">
        <v>45</v>
      </c>
      <c r="Q103" s="68" t="s">
        <v>46</v>
      </c>
    </row>
    <row r="104" spans="2:17" hidden="1" x14ac:dyDescent="0.25">
      <c r="B104" s="84"/>
      <c r="C104" s="84"/>
      <c r="D104" s="87"/>
      <c r="E104" s="88"/>
    </row>
    <row r="105" spans="2:17" hidden="1" x14ac:dyDescent="0.25">
      <c r="C105" s="84"/>
      <c r="D105" s="89"/>
      <c r="E105" s="88"/>
    </row>
    <row r="106" spans="2:17" hidden="1" x14ac:dyDescent="0.25">
      <c r="C106" s="84"/>
      <c r="D106" s="87"/>
      <c r="E106" s="90"/>
    </row>
    <row r="107" spans="2:17" hidden="1" x14ac:dyDescent="0.25">
      <c r="K107" s="68" t="s">
        <v>676</v>
      </c>
      <c r="Q107" s="68" t="s">
        <v>678</v>
      </c>
    </row>
    <row r="108" spans="2:17" x14ac:dyDescent="0.25">
      <c r="K108" s="68" t="s">
        <v>32</v>
      </c>
      <c r="Q108" s="68" t="s">
        <v>32</v>
      </c>
    </row>
    <row r="109" spans="2:17" x14ac:dyDescent="0.25">
      <c r="P109" s="69"/>
    </row>
  </sheetData>
  <autoFilter ref="A10:S10">
    <sortState ref="A11:T88">
      <sortCondition ref="C10"/>
    </sortState>
  </autoFilter>
  <mergeCells count="34">
    <mergeCell ref="B1:V1"/>
    <mergeCell ref="B3:V3"/>
    <mergeCell ref="B4:V4"/>
    <mergeCell ref="B5:V5"/>
    <mergeCell ref="B7:B9"/>
    <mergeCell ref="C7:C9"/>
    <mergeCell ref="D7:D9"/>
    <mergeCell ref="E7:E9"/>
    <mergeCell ref="F7:F9"/>
    <mergeCell ref="G7:G9"/>
    <mergeCell ref="AB7:AD8"/>
    <mergeCell ref="AE7:AE9"/>
    <mergeCell ref="H8:J8"/>
    <mergeCell ref="K8:M8"/>
    <mergeCell ref="N8:P8"/>
    <mergeCell ref="Q8:S8"/>
    <mergeCell ref="H7:S7"/>
    <mergeCell ref="T7:T9"/>
    <mergeCell ref="U7:U9"/>
    <mergeCell ref="V7:V9"/>
    <mergeCell ref="W7:Y8"/>
    <mergeCell ref="Z7:AA8"/>
    <mergeCell ref="C101:E101"/>
    <mergeCell ref="B90:D90"/>
    <mergeCell ref="C92:F92"/>
    <mergeCell ref="H92:I92"/>
    <mergeCell ref="C93:E93"/>
    <mergeCell ref="C94:E94"/>
    <mergeCell ref="C95:E95"/>
    <mergeCell ref="C97:E97"/>
    <mergeCell ref="C98:E98"/>
    <mergeCell ref="C99:E99"/>
    <mergeCell ref="C100:E100"/>
    <mergeCell ref="H100:I100"/>
  </mergeCells>
  <pageMargins left="0.15748031496062992" right="0.15748031496062992" top="0.31496062992125984" bottom="0.31496062992125984" header="0.19685039370078741" footer="0.19685039370078741"/>
  <pageSetup paperSize="5" scale="50" fitToHeight="0" orientation="landscape" horizontalDpi="4294967293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AE113"/>
  <sheetViews>
    <sheetView view="pageBreakPreview" zoomScale="70" zoomScaleSheetLayoutView="70" workbookViewId="0">
      <pane xSplit="2" ySplit="10" topLeftCell="D77" activePane="bottomRight" state="frozen"/>
      <selection pane="topRight" activeCell="C1" sqref="C1"/>
      <selection pane="bottomLeft" activeCell="A11" sqref="A11"/>
      <selection pane="bottomRight" activeCell="U11" sqref="U11"/>
    </sheetView>
  </sheetViews>
  <sheetFormatPr defaultColWidth="8.7109375" defaultRowHeight="15" x14ac:dyDescent="0.25"/>
  <cols>
    <col min="1" max="1" width="4.28515625" style="68" customWidth="1"/>
    <col min="2" max="2" width="7.28515625" style="68" customWidth="1"/>
    <col min="3" max="3" width="23.7109375" style="68" customWidth="1"/>
    <col min="4" max="4" width="22.7109375" style="68" customWidth="1"/>
    <col min="5" max="5" width="19.7109375" style="68" customWidth="1"/>
    <col min="6" max="6" width="19.7109375" style="68" hidden="1" customWidth="1"/>
    <col min="7" max="7" width="7.28515625" style="68" hidden="1" customWidth="1"/>
    <col min="8" max="8" width="12.28515625" style="68" hidden="1" customWidth="1"/>
    <col min="9" max="9" width="14.28515625" style="68" hidden="1" customWidth="1"/>
    <col min="10" max="13" width="12.28515625" style="68" hidden="1" customWidth="1"/>
    <col min="14" max="14" width="10.7109375" style="68" hidden="1" customWidth="1"/>
    <col min="15" max="15" width="12.28515625" style="68" hidden="1" customWidth="1"/>
    <col min="16" max="16" width="11.7109375" style="68" hidden="1" customWidth="1"/>
    <col min="17" max="17" width="11.5703125" style="68" hidden="1" customWidth="1"/>
    <col min="18" max="18" width="14.28515625" style="68" hidden="1" customWidth="1"/>
    <col min="19" max="19" width="13.5703125" style="68" hidden="1" customWidth="1"/>
    <col min="20" max="20" width="18.42578125" style="68" hidden="1" customWidth="1"/>
    <col min="21" max="21" width="19.140625" style="68" bestFit="1" customWidth="1"/>
    <col min="22" max="22" width="23.140625" style="68" customWidth="1"/>
    <col min="23" max="31" width="20.7109375" style="68" customWidth="1"/>
    <col min="32" max="16384" width="8.7109375" style="68"/>
  </cols>
  <sheetData>
    <row r="1" spans="2:31" s="66" customFormat="1" x14ac:dyDescent="0.25"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</row>
    <row r="2" spans="2:31" x14ac:dyDescent="0.25">
      <c r="B2" s="119"/>
      <c r="C2" s="198" t="s">
        <v>698</v>
      </c>
      <c r="D2" s="200" t="s">
        <v>706</v>
      </c>
      <c r="E2" s="198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</row>
    <row r="3" spans="2:31" x14ac:dyDescent="0.25">
      <c r="B3" s="199"/>
      <c r="C3" s="201"/>
      <c r="D3" s="202" t="s">
        <v>700</v>
      </c>
      <c r="E3" s="201" t="s">
        <v>699</v>
      </c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Y3" s="151"/>
    </row>
    <row r="4" spans="2:31" x14ac:dyDescent="0.25">
      <c r="B4" s="199"/>
      <c r="C4" s="201"/>
      <c r="D4" s="202" t="s">
        <v>701</v>
      </c>
      <c r="E4" s="201" t="s">
        <v>699</v>
      </c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</row>
    <row r="5" spans="2:31" x14ac:dyDescent="0.25">
      <c r="B5" s="199"/>
      <c r="C5" s="201"/>
      <c r="D5" s="202" t="s">
        <v>702</v>
      </c>
      <c r="E5" s="203" t="s">
        <v>705</v>
      </c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  <c r="V5" s="199"/>
    </row>
    <row r="6" spans="2:31" x14ac:dyDescent="0.25"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V6" s="69"/>
    </row>
    <row r="7" spans="2:31" s="122" customFormat="1" ht="15" customHeight="1" x14ac:dyDescent="0.25">
      <c r="B7" s="358" t="s">
        <v>0</v>
      </c>
      <c r="C7" s="358" t="s">
        <v>37</v>
      </c>
      <c r="D7" s="358" t="s">
        <v>1</v>
      </c>
      <c r="E7" s="358" t="s">
        <v>2</v>
      </c>
      <c r="F7" s="358" t="s">
        <v>48</v>
      </c>
      <c r="G7" s="358" t="s">
        <v>49</v>
      </c>
      <c r="H7" s="359" t="s">
        <v>33</v>
      </c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8" t="s">
        <v>8</v>
      </c>
      <c r="U7" s="358" t="s">
        <v>33</v>
      </c>
      <c r="V7" s="358" t="s">
        <v>707</v>
      </c>
      <c r="W7" s="359" t="s">
        <v>682</v>
      </c>
      <c r="X7" s="359"/>
      <c r="Y7" s="359"/>
      <c r="Z7" s="359" t="s">
        <v>686</v>
      </c>
      <c r="AA7" s="359"/>
      <c r="AB7" s="359" t="s">
        <v>694</v>
      </c>
      <c r="AC7" s="359"/>
      <c r="AD7" s="359"/>
      <c r="AE7" s="358" t="s">
        <v>692</v>
      </c>
    </row>
    <row r="8" spans="2:31" s="122" customFormat="1" ht="15" customHeight="1" x14ac:dyDescent="0.25">
      <c r="B8" s="358"/>
      <c r="C8" s="358"/>
      <c r="D8" s="358"/>
      <c r="E8" s="358"/>
      <c r="F8" s="358"/>
      <c r="G8" s="358"/>
      <c r="H8" s="358" t="s">
        <v>4</v>
      </c>
      <c r="I8" s="358"/>
      <c r="J8" s="358"/>
      <c r="K8" s="358" t="s">
        <v>5</v>
      </c>
      <c r="L8" s="358"/>
      <c r="M8" s="358"/>
      <c r="N8" s="358" t="s">
        <v>6</v>
      </c>
      <c r="O8" s="358"/>
      <c r="P8" s="358"/>
      <c r="Q8" s="358" t="s">
        <v>7</v>
      </c>
      <c r="R8" s="358"/>
      <c r="S8" s="358"/>
      <c r="T8" s="358"/>
      <c r="U8" s="358"/>
      <c r="V8" s="358"/>
      <c r="W8" s="359"/>
      <c r="X8" s="359"/>
      <c r="Y8" s="359"/>
      <c r="Z8" s="359"/>
      <c r="AA8" s="359"/>
      <c r="AB8" s="359"/>
      <c r="AC8" s="359"/>
      <c r="AD8" s="359"/>
      <c r="AE8" s="358"/>
    </row>
    <row r="9" spans="2:31" s="122" customFormat="1" ht="48" customHeight="1" x14ac:dyDescent="0.25">
      <c r="B9" s="358"/>
      <c r="C9" s="358"/>
      <c r="D9" s="358"/>
      <c r="E9" s="358"/>
      <c r="F9" s="358"/>
      <c r="G9" s="358"/>
      <c r="H9" s="145" t="s">
        <v>4</v>
      </c>
      <c r="I9" s="145" t="s">
        <v>9</v>
      </c>
      <c r="J9" s="145" t="s">
        <v>10</v>
      </c>
      <c r="K9" s="145" t="s">
        <v>5</v>
      </c>
      <c r="L9" s="145" t="s">
        <v>11</v>
      </c>
      <c r="M9" s="145" t="s">
        <v>10</v>
      </c>
      <c r="N9" s="145" t="s">
        <v>6</v>
      </c>
      <c r="O9" s="145" t="s">
        <v>12</v>
      </c>
      <c r="P9" s="145" t="s">
        <v>10</v>
      </c>
      <c r="Q9" s="145" t="s">
        <v>13</v>
      </c>
      <c r="R9" s="145" t="s">
        <v>14</v>
      </c>
      <c r="S9" s="145" t="s">
        <v>10</v>
      </c>
      <c r="T9" s="358"/>
      <c r="U9" s="358"/>
      <c r="V9" s="358"/>
      <c r="W9" s="145" t="s">
        <v>683</v>
      </c>
      <c r="X9" s="145" t="s">
        <v>684</v>
      </c>
      <c r="Y9" s="145" t="s">
        <v>685</v>
      </c>
      <c r="Z9" s="145" t="s">
        <v>687</v>
      </c>
      <c r="AA9" s="145" t="s">
        <v>688</v>
      </c>
      <c r="AB9" s="146" t="s">
        <v>689</v>
      </c>
      <c r="AC9" s="146" t="s">
        <v>690</v>
      </c>
      <c r="AD9" s="146" t="s">
        <v>691</v>
      </c>
      <c r="AE9" s="358"/>
    </row>
    <row r="10" spans="2:31" s="69" customFormat="1" x14ac:dyDescent="0.25">
      <c r="B10" s="120" t="s">
        <v>15</v>
      </c>
      <c r="C10" s="120" t="s">
        <v>16</v>
      </c>
      <c r="D10" s="120" t="s">
        <v>17</v>
      </c>
      <c r="E10" s="120" t="s">
        <v>18</v>
      </c>
      <c r="F10" s="120" t="s">
        <v>19</v>
      </c>
      <c r="G10" s="120" t="s">
        <v>34</v>
      </c>
      <c r="H10" s="120" t="s">
        <v>21</v>
      </c>
      <c r="I10" s="120" t="s">
        <v>35</v>
      </c>
      <c r="J10" s="120" t="s">
        <v>22</v>
      </c>
      <c r="K10" s="120" t="s">
        <v>23</v>
      </c>
      <c r="L10" s="120" t="s">
        <v>36</v>
      </c>
      <c r="M10" s="120" t="s">
        <v>24</v>
      </c>
      <c r="N10" s="120" t="s">
        <v>25</v>
      </c>
      <c r="O10" s="120" t="s">
        <v>38</v>
      </c>
      <c r="P10" s="120" t="s">
        <v>39</v>
      </c>
      <c r="Q10" s="120" t="s">
        <v>51</v>
      </c>
      <c r="R10" s="120" t="s">
        <v>40</v>
      </c>
      <c r="S10" s="120" t="s">
        <v>52</v>
      </c>
      <c r="T10" s="120" t="s">
        <v>53</v>
      </c>
      <c r="U10" s="120" t="s">
        <v>19</v>
      </c>
      <c r="V10" s="120" t="s">
        <v>693</v>
      </c>
      <c r="W10" s="123" t="s">
        <v>20</v>
      </c>
      <c r="X10" s="123" t="s">
        <v>21</v>
      </c>
      <c r="Y10" s="123" t="s">
        <v>35</v>
      </c>
      <c r="Z10" s="123" t="s">
        <v>22</v>
      </c>
      <c r="AA10" s="123" t="s">
        <v>23</v>
      </c>
      <c r="AB10" s="123" t="s">
        <v>36</v>
      </c>
      <c r="AC10" s="123" t="s">
        <v>24</v>
      </c>
      <c r="AD10" s="123" t="s">
        <v>25</v>
      </c>
      <c r="AE10" s="123" t="s">
        <v>38</v>
      </c>
    </row>
    <row r="11" spans="2:31" s="69" customFormat="1" ht="30" x14ac:dyDescent="0.25">
      <c r="B11" s="91">
        <v>1</v>
      </c>
      <c r="C11" s="74" t="str">
        <f>'7410 Kab. Buton Utara'!B10</f>
        <v>Bonegunu</v>
      </c>
      <c r="D11" s="74" t="str">
        <f>'7410 Kab. Buton Utara'!C10</f>
        <v>Eensumala</v>
      </c>
      <c r="E11" s="75">
        <f>($F$93*90%)/78</f>
        <v>517529596.15384614</v>
      </c>
      <c r="F11" s="74" t="str">
        <f>'7410 Kab. Buton Utara (2)'!D10</f>
        <v>Sangat Tertinggal</v>
      </c>
      <c r="G11" s="74">
        <f>'7410 Kab. Buton Utara'!E10</f>
        <v>3</v>
      </c>
      <c r="H11" s="112">
        <f>'7410 Kab. Buton Utara'!F10</f>
        <v>368</v>
      </c>
      <c r="I11" s="92">
        <f>H11/$H$90</f>
        <v>7.6945594446535355E-3</v>
      </c>
      <c r="J11" s="92">
        <f>I11*$I$93</f>
        <v>7.6945594446535363E-4</v>
      </c>
      <c r="K11" s="112">
        <f>'7410 Kab. Buton Utara'!G10</f>
        <v>48</v>
      </c>
      <c r="L11" s="92">
        <f>K11/$K$90</f>
        <v>6.2467464862051014E-3</v>
      </c>
      <c r="M11" s="92">
        <f t="shared" ref="M11:M74" si="0">L11*$I$94</f>
        <v>3.1233732431025507E-3</v>
      </c>
      <c r="N11" s="93">
        <f>'7410 Kab. Buton Utara'!H10</f>
        <v>60.578714699999999</v>
      </c>
      <c r="O11" s="92">
        <f t="shared" ref="O11:O74" si="1">N11/$N$90</f>
        <v>3.4753131295555482E-2</v>
      </c>
      <c r="P11" s="92">
        <f t="shared" ref="P11:P74" si="2">O11*$I$95</f>
        <v>5.2129696943333222E-3</v>
      </c>
      <c r="Q11" s="93">
        <f>'7410 Kab. Buton Utara'!I10</f>
        <v>39.358392000000002</v>
      </c>
      <c r="R11" s="92">
        <f t="shared" ref="R11:R74" si="3">Q11/$Q$90</f>
        <v>1.0874130101913035E-2</v>
      </c>
      <c r="S11" s="92">
        <f t="shared" ref="S11:S74" si="4">R11*$I$96</f>
        <v>2.7185325254782586E-3</v>
      </c>
      <c r="T11" s="91">
        <f>J11+M11+P11+S11</f>
        <v>1.1824331407379486E-2</v>
      </c>
      <c r="U11" s="149">
        <f>T11*$F$99</f>
        <v>53035159.303102992</v>
      </c>
      <c r="V11" s="94">
        <f>ROUNDDOWN(E11+U11,-3)</f>
        <v>570564000</v>
      </c>
      <c r="W11" s="124">
        <f>3000000*12</f>
        <v>36000000</v>
      </c>
      <c r="X11" s="124">
        <f>2000000*12</f>
        <v>24000000</v>
      </c>
      <c r="Y11" s="125">
        <f>((1200000*6)+(1000000*2))*12</f>
        <v>110400000</v>
      </c>
      <c r="Z11" s="125">
        <f>(W11+X11+Y11)*3%</f>
        <v>5112000</v>
      </c>
      <c r="AA11" s="125">
        <f>(60000+40000+(30000*8)+(10800*10))*12</f>
        <v>5376000</v>
      </c>
      <c r="AB11" s="126">
        <f>V11*18%</f>
        <v>102701520</v>
      </c>
      <c r="AC11" s="126">
        <f>V11*10%</f>
        <v>57056400</v>
      </c>
      <c r="AD11" s="126">
        <f>V11*16%</f>
        <v>91290240</v>
      </c>
      <c r="AE11" s="81">
        <f>V11-(W11+X11+Y11+Z11+AA11+AB11+AC11+AD11)</f>
        <v>138627840</v>
      </c>
    </row>
    <row r="12" spans="2:31" s="220" customFormat="1" x14ac:dyDescent="0.25">
      <c r="B12" s="208">
        <v>2</v>
      </c>
      <c r="C12" s="209" t="str">
        <f>'7410 Kab. Buton Utara'!B12</f>
        <v>Bonegunu</v>
      </c>
      <c r="D12" s="209" t="str">
        <f>'7410 Kab. Buton Utara'!C12</f>
        <v>Tatombuli</v>
      </c>
      <c r="E12" s="210">
        <f t="shared" ref="E12:E75" si="5">($F$93*90%)/78</f>
        <v>517529596.15384614</v>
      </c>
      <c r="F12" s="209" t="str">
        <f>'7410 Kab. Buton Utara (2)'!D12</f>
        <v>Tertinggal</v>
      </c>
      <c r="G12" s="209">
        <f>'7410 Kab. Buton Utara'!E12</f>
        <v>5</v>
      </c>
      <c r="H12" s="211">
        <f>'7410 Kab. Buton Utara'!F12</f>
        <v>240</v>
      </c>
      <c r="I12" s="212">
        <f t="shared" ref="I12:I75" si="6">H12/$H$90</f>
        <v>5.0181909421653497E-3</v>
      </c>
      <c r="J12" s="212">
        <f t="shared" ref="J12:J75" si="7">I12*$I$93</f>
        <v>5.0181909421653499E-4</v>
      </c>
      <c r="K12" s="211">
        <f>'7410 Kab. Buton Utara'!G12</f>
        <v>105</v>
      </c>
      <c r="L12" s="212">
        <f t="shared" ref="L12:L75" si="8">K12/$K$90</f>
        <v>1.3664757938573659E-2</v>
      </c>
      <c r="M12" s="212">
        <f t="shared" si="0"/>
        <v>6.8323789692868297E-3</v>
      </c>
      <c r="N12" s="213">
        <f>'7410 Kab. Buton Utara'!H12</f>
        <v>24.838809999999999</v>
      </c>
      <c r="O12" s="212">
        <f t="shared" si="1"/>
        <v>1.4249665570328723E-2</v>
      </c>
      <c r="P12" s="212">
        <f t="shared" si="2"/>
        <v>2.1374498355493086E-3</v>
      </c>
      <c r="Q12" s="213">
        <f>'7410 Kab. Buton Utara'!I12</f>
        <v>48.442036000000002</v>
      </c>
      <c r="R12" s="212">
        <f t="shared" si="3"/>
        <v>1.3383803938574393E-2</v>
      </c>
      <c r="S12" s="212">
        <f t="shared" si="4"/>
        <v>3.3459509846435983E-3</v>
      </c>
      <c r="T12" s="208">
        <f t="shared" ref="T12:T75" si="9">J12+M12+P12+S12</f>
        <v>1.2817598883696272E-2</v>
      </c>
      <c r="U12" s="214">
        <f t="shared" ref="U12:U74" si="10">T12*$F$99</f>
        <v>57490218.70749145</v>
      </c>
      <c r="V12" s="215">
        <f t="shared" ref="V12:V75" si="11">ROUNDDOWN(E12+U12,-3)</f>
        <v>575019000</v>
      </c>
      <c r="W12" s="216">
        <f t="shared" ref="W12:W75" si="12">3000000*12</f>
        <v>36000000</v>
      </c>
      <c r="X12" s="216">
        <f t="shared" ref="X12:X75" si="13">2000000*12</f>
        <v>24000000</v>
      </c>
      <c r="Y12" s="217">
        <f t="shared" ref="Y12:Y75" si="14">((1200000*6)+(1000000*2))*12</f>
        <v>110400000</v>
      </c>
      <c r="Z12" s="217">
        <f t="shared" ref="Z12:Z75" si="15">(W12+X12+Y12)*3%</f>
        <v>5112000</v>
      </c>
      <c r="AA12" s="217">
        <f t="shared" ref="AA12:AA75" si="16">(60000+40000+(30000*8)+(10800*10))*12</f>
        <v>5376000</v>
      </c>
      <c r="AB12" s="218">
        <f t="shared" ref="AB12:AB75" si="17">V12*18%</f>
        <v>103503420</v>
      </c>
      <c r="AC12" s="218">
        <f t="shared" ref="AC12:AC75" si="18">V12*10%</f>
        <v>57501900</v>
      </c>
      <c r="AD12" s="218">
        <f t="shared" ref="AD12:AD75" si="19">V12*16%</f>
        <v>92003040</v>
      </c>
      <c r="AE12" s="219">
        <f t="shared" ref="AE12:AE75" si="20">V12-(W12+X12+Y12+Z12+AA12+AB12+AC12+AD12)</f>
        <v>141122640</v>
      </c>
    </row>
    <row r="13" spans="2:31" s="69" customFormat="1" x14ac:dyDescent="0.25">
      <c r="B13" s="91">
        <v>3</v>
      </c>
      <c r="C13" s="74" t="str">
        <f>'7410 Kab. Buton Utara'!B15</f>
        <v>Bonegunu</v>
      </c>
      <c r="D13" s="74" t="str">
        <f>'7410 Kab. Buton Utara'!C15</f>
        <v>Ronta</v>
      </c>
      <c r="E13" s="75">
        <f t="shared" si="5"/>
        <v>517529596.15384614</v>
      </c>
      <c r="F13" s="74" t="str">
        <f>'7410 Kab. Buton Utara (2)'!D15</f>
        <v>Tertinggal</v>
      </c>
      <c r="G13" s="74">
        <f>'7410 Kab. Buton Utara'!E15</f>
        <v>1</v>
      </c>
      <c r="H13" s="112">
        <f>'7410 Kab. Buton Utara'!F15</f>
        <v>418</v>
      </c>
      <c r="I13" s="92">
        <f t="shared" si="6"/>
        <v>8.7400158909379834E-3</v>
      </c>
      <c r="J13" s="92">
        <f t="shared" si="7"/>
        <v>8.7400158909379838E-4</v>
      </c>
      <c r="K13" s="112">
        <f>'7410 Kab. Buton Utara'!G15</f>
        <v>13</v>
      </c>
      <c r="L13" s="92">
        <f t="shared" si="8"/>
        <v>1.691827173347215E-3</v>
      </c>
      <c r="M13" s="92">
        <f t="shared" si="0"/>
        <v>8.4591358667360748E-4</v>
      </c>
      <c r="N13" s="93">
        <f>'7410 Kab. Buton Utara'!H15</f>
        <v>19.917515000000002</v>
      </c>
      <c r="O13" s="92">
        <f t="shared" si="1"/>
        <v>1.142638990120726E-2</v>
      </c>
      <c r="P13" s="92">
        <f t="shared" si="2"/>
        <v>1.7139584851810889E-3</v>
      </c>
      <c r="Q13" s="93">
        <f>'7410 Kab. Buton Utara'!I15</f>
        <v>54.790809000000003</v>
      </c>
      <c r="R13" s="92">
        <f t="shared" si="3"/>
        <v>1.513787416556722E-2</v>
      </c>
      <c r="S13" s="92">
        <f t="shared" si="4"/>
        <v>3.7844685413918051E-3</v>
      </c>
      <c r="T13" s="91">
        <f t="shared" si="9"/>
        <v>7.2183422023402999E-3</v>
      </c>
      <c r="U13" s="149">
        <f t="shared" si="10"/>
        <v>32376116.282271147</v>
      </c>
      <c r="V13" s="94">
        <f t="shared" si="11"/>
        <v>549905000</v>
      </c>
      <c r="W13" s="124">
        <f t="shared" si="12"/>
        <v>36000000</v>
      </c>
      <c r="X13" s="124">
        <f t="shared" si="13"/>
        <v>24000000</v>
      </c>
      <c r="Y13" s="125">
        <f t="shared" si="14"/>
        <v>110400000</v>
      </c>
      <c r="Z13" s="125">
        <f t="shared" si="15"/>
        <v>5112000</v>
      </c>
      <c r="AA13" s="125">
        <f t="shared" si="16"/>
        <v>5376000</v>
      </c>
      <c r="AB13" s="126">
        <f t="shared" si="17"/>
        <v>98982900</v>
      </c>
      <c r="AC13" s="126">
        <f t="shared" si="18"/>
        <v>54990500</v>
      </c>
      <c r="AD13" s="126">
        <f t="shared" si="19"/>
        <v>87984800</v>
      </c>
      <c r="AE13" s="81">
        <f t="shared" si="20"/>
        <v>127058800</v>
      </c>
    </row>
    <row r="14" spans="2:31" s="220" customFormat="1" x14ac:dyDescent="0.25">
      <c r="B14" s="208">
        <v>4</v>
      </c>
      <c r="C14" s="209" t="str">
        <f>'7410 Kab. Buton Utara'!B20</f>
        <v>Bonegunu</v>
      </c>
      <c r="D14" s="209" t="str">
        <f>'7410 Kab. Buton Utara'!C20</f>
        <v>Ngapa'ea</v>
      </c>
      <c r="E14" s="210">
        <f t="shared" si="5"/>
        <v>517529596.15384614</v>
      </c>
      <c r="F14" s="209" t="str">
        <f>'7410 Kab. Buton Utara (2)'!D20</f>
        <v>Tertinggal</v>
      </c>
      <c r="G14" s="209">
        <f>'7410 Kab. Buton Utara'!E20</f>
        <v>3</v>
      </c>
      <c r="H14" s="211">
        <f>'7410 Kab. Buton Utara'!F20</f>
        <v>418</v>
      </c>
      <c r="I14" s="212">
        <f t="shared" si="6"/>
        <v>8.7400158909379834E-3</v>
      </c>
      <c r="J14" s="212">
        <f t="shared" si="7"/>
        <v>8.7400158909379838E-4</v>
      </c>
      <c r="K14" s="211">
        <f>'7410 Kab. Buton Utara'!G20</f>
        <v>62</v>
      </c>
      <c r="L14" s="212">
        <f t="shared" si="8"/>
        <v>8.068714211348256E-3</v>
      </c>
      <c r="M14" s="212">
        <f t="shared" si="0"/>
        <v>4.034357105674128E-3</v>
      </c>
      <c r="N14" s="213">
        <f>'7410 Kab. Buton Utara'!H20</f>
        <v>120.997367</v>
      </c>
      <c r="O14" s="212">
        <f t="shared" si="1"/>
        <v>6.9414437110325689E-2</v>
      </c>
      <c r="P14" s="212">
        <f t="shared" si="2"/>
        <v>1.0412165566548852E-2</v>
      </c>
      <c r="Q14" s="213">
        <f>'7410 Kab. Buton Utara'!I20</f>
        <v>58.255128999999997</v>
      </c>
      <c r="R14" s="212">
        <f t="shared" si="3"/>
        <v>1.6095013532304036E-2</v>
      </c>
      <c r="S14" s="212">
        <f t="shared" si="4"/>
        <v>4.023753383076009E-3</v>
      </c>
      <c r="T14" s="208">
        <f t="shared" si="9"/>
        <v>1.9344277644392789E-2</v>
      </c>
      <c r="U14" s="214">
        <f t="shared" si="10"/>
        <v>86764047.04231745</v>
      </c>
      <c r="V14" s="215">
        <f t="shared" si="11"/>
        <v>604293000</v>
      </c>
      <c r="W14" s="216">
        <f t="shared" si="12"/>
        <v>36000000</v>
      </c>
      <c r="X14" s="216">
        <f t="shared" si="13"/>
        <v>24000000</v>
      </c>
      <c r="Y14" s="217">
        <f t="shared" si="14"/>
        <v>110400000</v>
      </c>
      <c r="Z14" s="217">
        <f t="shared" si="15"/>
        <v>5112000</v>
      </c>
      <c r="AA14" s="217">
        <f t="shared" si="16"/>
        <v>5376000</v>
      </c>
      <c r="AB14" s="218">
        <f t="shared" si="17"/>
        <v>108772740</v>
      </c>
      <c r="AC14" s="218">
        <f t="shared" si="18"/>
        <v>60429300</v>
      </c>
      <c r="AD14" s="218">
        <f t="shared" si="19"/>
        <v>96686880</v>
      </c>
      <c r="AE14" s="219">
        <f t="shared" si="20"/>
        <v>157516080</v>
      </c>
    </row>
    <row r="15" spans="2:31" s="69" customFormat="1" ht="30" x14ac:dyDescent="0.25">
      <c r="B15" s="91">
        <v>5</v>
      </c>
      <c r="C15" s="74" t="str">
        <f>'7410 Kab. Buton Utara'!B28</f>
        <v>Bonegunu</v>
      </c>
      <c r="D15" s="74" t="str">
        <f>'7410 Kab. Buton Utara'!C28</f>
        <v>Koboruno</v>
      </c>
      <c r="E15" s="75">
        <f t="shared" si="5"/>
        <v>517529596.15384614</v>
      </c>
      <c r="F15" s="74" t="str">
        <f>'7410 Kab. Buton Utara (2)'!D28</f>
        <v>Sangat Tertinggal</v>
      </c>
      <c r="G15" s="74">
        <f>'7410 Kab. Buton Utara'!E28</f>
        <v>2</v>
      </c>
      <c r="H15" s="112">
        <f>'7410 Kab. Buton Utara'!F28</f>
        <v>204</v>
      </c>
      <c r="I15" s="92">
        <f t="shared" si="6"/>
        <v>4.2654623008405472E-3</v>
      </c>
      <c r="J15" s="92">
        <f t="shared" si="7"/>
        <v>4.2654623008405476E-4</v>
      </c>
      <c r="K15" s="112">
        <f>'7410 Kab. Buton Utara'!G28</f>
        <v>30</v>
      </c>
      <c r="L15" s="92">
        <f t="shared" si="8"/>
        <v>3.9042165538781884E-3</v>
      </c>
      <c r="M15" s="92">
        <f t="shared" si="0"/>
        <v>1.9521082769390942E-3</v>
      </c>
      <c r="N15" s="93">
        <f>'7410 Kab. Buton Utara'!H28</f>
        <v>6.8011030000000003</v>
      </c>
      <c r="O15" s="92">
        <f t="shared" si="1"/>
        <v>3.9016942945076434E-3</v>
      </c>
      <c r="P15" s="92">
        <f t="shared" si="2"/>
        <v>5.852541441761465E-4</v>
      </c>
      <c r="Q15" s="93">
        <f>'7410 Kab. Buton Utara'!I28</f>
        <v>52.335044000000003</v>
      </c>
      <c r="R15" s="92">
        <f t="shared" si="3"/>
        <v>1.4459383334190664E-2</v>
      </c>
      <c r="S15" s="92">
        <f t="shared" si="4"/>
        <v>3.614845833547666E-3</v>
      </c>
      <c r="T15" s="91">
        <f t="shared" si="9"/>
        <v>6.5787544847469622E-3</v>
      </c>
      <c r="U15" s="149">
        <f t="shared" si="10"/>
        <v>29507401.314615462</v>
      </c>
      <c r="V15" s="94">
        <f t="shared" si="11"/>
        <v>547036000</v>
      </c>
      <c r="W15" s="124">
        <f t="shared" si="12"/>
        <v>36000000</v>
      </c>
      <c r="X15" s="124">
        <f t="shared" si="13"/>
        <v>24000000</v>
      </c>
      <c r="Y15" s="125">
        <f t="shared" si="14"/>
        <v>110400000</v>
      </c>
      <c r="Z15" s="125">
        <f t="shared" si="15"/>
        <v>5112000</v>
      </c>
      <c r="AA15" s="125">
        <f t="shared" si="16"/>
        <v>5376000</v>
      </c>
      <c r="AB15" s="126">
        <f t="shared" si="17"/>
        <v>98466480</v>
      </c>
      <c r="AC15" s="126">
        <f t="shared" si="18"/>
        <v>54703600</v>
      </c>
      <c r="AD15" s="126">
        <f t="shared" si="19"/>
        <v>87525760</v>
      </c>
      <c r="AE15" s="81">
        <f t="shared" si="20"/>
        <v>125452160</v>
      </c>
    </row>
    <row r="16" spans="2:31" s="220" customFormat="1" x14ac:dyDescent="0.25">
      <c r="B16" s="208">
        <v>6</v>
      </c>
      <c r="C16" s="209" t="str">
        <f>'7410 Kab. Buton Utara'!B34</f>
        <v>Bonegunu</v>
      </c>
      <c r="D16" s="209" t="str">
        <f>'7410 Kab. Buton Utara'!C34</f>
        <v>Rante Gola</v>
      </c>
      <c r="E16" s="210">
        <f t="shared" si="5"/>
        <v>517529596.15384614</v>
      </c>
      <c r="F16" s="209" t="str">
        <f>'7410 Kab. Buton Utara (2)'!D34</f>
        <v>Berkembang</v>
      </c>
      <c r="G16" s="209">
        <f>'7410 Kab. Buton Utara'!E34</f>
        <v>3</v>
      </c>
      <c r="H16" s="211">
        <f>'7410 Kab. Buton Utara'!F34</f>
        <v>484</v>
      </c>
      <c r="I16" s="212">
        <f t="shared" si="6"/>
        <v>1.0120018400033454E-2</v>
      </c>
      <c r="J16" s="212">
        <f t="shared" si="7"/>
        <v>1.0120018400033455E-3</v>
      </c>
      <c r="K16" s="211">
        <f>'7410 Kab. Buton Utara'!G34</f>
        <v>43</v>
      </c>
      <c r="L16" s="212">
        <f t="shared" si="8"/>
        <v>5.5960437272254034E-3</v>
      </c>
      <c r="M16" s="212">
        <f t="shared" si="0"/>
        <v>2.7980218636127017E-3</v>
      </c>
      <c r="N16" s="213">
        <f>'7410 Kab. Buton Utara'!H34</f>
        <v>49.793787999999999</v>
      </c>
      <c r="O16" s="212">
        <f t="shared" si="1"/>
        <v>2.8565975039860907E-2</v>
      </c>
      <c r="P16" s="212">
        <f t="shared" si="2"/>
        <v>4.2848962559791362E-3</v>
      </c>
      <c r="Q16" s="213">
        <f>'7410 Kab. Buton Utara'!I34</f>
        <v>61.483533999999999</v>
      </c>
      <c r="R16" s="212">
        <f t="shared" si="3"/>
        <v>1.698697314263737E-2</v>
      </c>
      <c r="S16" s="212">
        <f t="shared" si="4"/>
        <v>4.2467432856593424E-3</v>
      </c>
      <c r="T16" s="208">
        <f t="shared" si="9"/>
        <v>1.2341663245254526E-2</v>
      </c>
      <c r="U16" s="214">
        <f t="shared" si="10"/>
        <v>55355525.291588955</v>
      </c>
      <c r="V16" s="215">
        <f t="shared" si="11"/>
        <v>572885000</v>
      </c>
      <c r="W16" s="216">
        <f t="shared" si="12"/>
        <v>36000000</v>
      </c>
      <c r="X16" s="216">
        <f t="shared" si="13"/>
        <v>24000000</v>
      </c>
      <c r="Y16" s="217">
        <f t="shared" si="14"/>
        <v>110400000</v>
      </c>
      <c r="Z16" s="217">
        <f t="shared" si="15"/>
        <v>5112000</v>
      </c>
      <c r="AA16" s="217">
        <f t="shared" si="16"/>
        <v>5376000</v>
      </c>
      <c r="AB16" s="218">
        <f t="shared" si="17"/>
        <v>103119300</v>
      </c>
      <c r="AC16" s="218">
        <f t="shared" si="18"/>
        <v>57288500</v>
      </c>
      <c r="AD16" s="218">
        <f t="shared" si="19"/>
        <v>91661600</v>
      </c>
      <c r="AE16" s="219">
        <f t="shared" si="20"/>
        <v>139927600</v>
      </c>
    </row>
    <row r="17" spans="2:31" s="69" customFormat="1" x14ac:dyDescent="0.25">
      <c r="B17" s="91">
        <v>7</v>
      </c>
      <c r="C17" s="74" t="str">
        <f>'7410 Kab. Buton Utara'!B38</f>
        <v>Bonegunu</v>
      </c>
      <c r="D17" s="74" t="str">
        <f>'7410 Kab. Buton Utara'!C38</f>
        <v>Waode Angkalo</v>
      </c>
      <c r="E17" s="75">
        <f t="shared" si="5"/>
        <v>517529596.15384614</v>
      </c>
      <c r="F17" s="74" t="str">
        <f>'7410 Kab. Buton Utara (2)'!D38</f>
        <v>Tertinggal</v>
      </c>
      <c r="G17" s="74">
        <f>'7410 Kab. Buton Utara'!E38</f>
        <v>3</v>
      </c>
      <c r="H17" s="112">
        <f>'7410 Kab. Buton Utara'!F38</f>
        <v>751</v>
      </c>
      <c r="I17" s="92">
        <f t="shared" si="6"/>
        <v>1.5702755823192405E-2</v>
      </c>
      <c r="J17" s="92">
        <f t="shared" si="7"/>
        <v>1.5702755823192407E-3</v>
      </c>
      <c r="K17" s="112">
        <f>'7410 Kab. Buton Utara'!G38</f>
        <v>59</v>
      </c>
      <c r="L17" s="92">
        <f t="shared" si="8"/>
        <v>7.6782925559604372E-3</v>
      </c>
      <c r="M17" s="92">
        <f t="shared" si="0"/>
        <v>3.8391462779802186E-3</v>
      </c>
      <c r="N17" s="93">
        <f>'7410 Kab. Buton Utara'!H38</f>
        <v>8.1046479999999992</v>
      </c>
      <c r="O17" s="92">
        <f t="shared" si="1"/>
        <v>4.6495191824903661E-3</v>
      </c>
      <c r="P17" s="92">
        <f t="shared" si="2"/>
        <v>6.9742787737355491E-4</v>
      </c>
      <c r="Q17" s="93">
        <f>'7410 Kab. Buton Utara'!I38</f>
        <v>57.714174</v>
      </c>
      <c r="R17" s="92">
        <f t="shared" si="3"/>
        <v>1.5945555824548079E-2</v>
      </c>
      <c r="S17" s="92">
        <f t="shared" si="4"/>
        <v>3.9863889561370198E-3</v>
      </c>
      <c r="T17" s="91">
        <f t="shared" si="9"/>
        <v>1.0093238693810035E-2</v>
      </c>
      <c r="U17" s="149">
        <f t="shared" si="10"/>
        <v>45270764.457462966</v>
      </c>
      <c r="V17" s="94">
        <f t="shared" si="11"/>
        <v>562800000</v>
      </c>
      <c r="W17" s="124">
        <f t="shared" si="12"/>
        <v>36000000</v>
      </c>
      <c r="X17" s="124">
        <f t="shared" si="13"/>
        <v>24000000</v>
      </c>
      <c r="Y17" s="125">
        <f t="shared" si="14"/>
        <v>110400000</v>
      </c>
      <c r="Z17" s="125">
        <f t="shared" si="15"/>
        <v>5112000</v>
      </c>
      <c r="AA17" s="125">
        <f t="shared" si="16"/>
        <v>5376000</v>
      </c>
      <c r="AB17" s="126">
        <f t="shared" si="17"/>
        <v>101304000</v>
      </c>
      <c r="AC17" s="126">
        <f t="shared" si="18"/>
        <v>56280000</v>
      </c>
      <c r="AD17" s="126">
        <f t="shared" si="19"/>
        <v>90048000</v>
      </c>
      <c r="AE17" s="81">
        <f t="shared" si="20"/>
        <v>134280000</v>
      </c>
    </row>
    <row r="18" spans="2:31" s="220" customFormat="1" ht="30" x14ac:dyDescent="0.25">
      <c r="B18" s="208">
        <v>8</v>
      </c>
      <c r="C18" s="209" t="str">
        <f>'7410 Kab. Buton Utara'!B60</f>
        <v>Bonegunu</v>
      </c>
      <c r="D18" s="209" t="str">
        <f>'7410 Kab. Buton Utara'!C60</f>
        <v>Langere</v>
      </c>
      <c r="E18" s="210">
        <f t="shared" si="5"/>
        <v>517529596.15384614</v>
      </c>
      <c r="F18" s="209" t="str">
        <f>'7410 Kab. Buton Utara (2)'!D60</f>
        <v>Sangat Tertinggal</v>
      </c>
      <c r="G18" s="209">
        <f>'7410 Kab. Buton Utara'!E60</f>
        <v>7</v>
      </c>
      <c r="H18" s="211">
        <f>'7410 Kab. Buton Utara'!F60</f>
        <v>835</v>
      </c>
      <c r="I18" s="212">
        <f t="shared" si="6"/>
        <v>1.7459122652950278E-2</v>
      </c>
      <c r="J18" s="212">
        <f t="shared" si="7"/>
        <v>1.7459122652950278E-3</v>
      </c>
      <c r="K18" s="211">
        <f>'7410 Kab. Buton Utara'!G60</f>
        <v>228</v>
      </c>
      <c r="L18" s="212">
        <f t="shared" si="8"/>
        <v>2.9672045809474232E-2</v>
      </c>
      <c r="M18" s="212">
        <f t="shared" si="0"/>
        <v>1.4836022904737116E-2</v>
      </c>
      <c r="N18" s="213">
        <f>'7410 Kab. Buton Utara'!H60</f>
        <v>56.970571</v>
      </c>
      <c r="O18" s="212">
        <f t="shared" si="1"/>
        <v>3.2683191509604047E-2</v>
      </c>
      <c r="P18" s="212">
        <f t="shared" si="2"/>
        <v>4.9024787264406065E-3</v>
      </c>
      <c r="Q18" s="213">
        <f>'7410 Kab. Buton Utara'!I60</f>
        <v>69.362306000000004</v>
      </c>
      <c r="R18" s="212">
        <f t="shared" si="3"/>
        <v>1.9163759017713503E-2</v>
      </c>
      <c r="S18" s="212">
        <f t="shared" si="4"/>
        <v>4.7909397544283758E-3</v>
      </c>
      <c r="T18" s="208">
        <f t="shared" si="9"/>
        <v>2.6275353650901126E-2</v>
      </c>
      <c r="U18" s="214">
        <f t="shared" si="10"/>
        <v>117851700.75250301</v>
      </c>
      <c r="V18" s="215">
        <f t="shared" si="11"/>
        <v>635381000</v>
      </c>
      <c r="W18" s="216">
        <f t="shared" si="12"/>
        <v>36000000</v>
      </c>
      <c r="X18" s="216">
        <f t="shared" si="13"/>
        <v>24000000</v>
      </c>
      <c r="Y18" s="217">
        <f t="shared" si="14"/>
        <v>110400000</v>
      </c>
      <c r="Z18" s="217">
        <f t="shared" si="15"/>
        <v>5112000</v>
      </c>
      <c r="AA18" s="217">
        <f t="shared" si="16"/>
        <v>5376000</v>
      </c>
      <c r="AB18" s="218">
        <f t="shared" si="17"/>
        <v>114368580</v>
      </c>
      <c r="AC18" s="218">
        <f t="shared" si="18"/>
        <v>63538100</v>
      </c>
      <c r="AD18" s="218">
        <f t="shared" si="19"/>
        <v>101660960</v>
      </c>
      <c r="AE18" s="219">
        <f t="shared" si="20"/>
        <v>174925360</v>
      </c>
    </row>
    <row r="19" spans="2:31" s="69" customFormat="1" x14ac:dyDescent="0.25">
      <c r="B19" s="91">
        <v>9</v>
      </c>
      <c r="C19" s="74" t="str">
        <f>'7410 Kab. Buton Utara'!B68</f>
        <v>Bonegunu</v>
      </c>
      <c r="D19" s="74" t="str">
        <f>'7410 Kab. Buton Utara'!C68</f>
        <v>Damai Laborona</v>
      </c>
      <c r="E19" s="75">
        <f t="shared" si="5"/>
        <v>517529596.15384614</v>
      </c>
      <c r="F19" s="74" t="str">
        <f>'7410 Kab. Buton Utara (2)'!D68</f>
        <v>Tertinggal</v>
      </c>
      <c r="G19" s="74">
        <f>'7410 Kab. Buton Utara'!E68</f>
        <v>6</v>
      </c>
      <c r="H19" s="112">
        <f>'7410 Kab. Buton Utara'!F68</f>
        <v>1070</v>
      </c>
      <c r="I19" s="92">
        <f t="shared" si="6"/>
        <v>2.2372767950487184E-2</v>
      </c>
      <c r="J19" s="92">
        <f t="shared" si="7"/>
        <v>2.2372767950487185E-3</v>
      </c>
      <c r="K19" s="112">
        <f>'7410 Kab. Buton Utara'!G68</f>
        <v>173</v>
      </c>
      <c r="L19" s="92">
        <f t="shared" si="8"/>
        <v>2.2514315460697553E-2</v>
      </c>
      <c r="M19" s="92">
        <f t="shared" si="0"/>
        <v>1.1257157730348777E-2</v>
      </c>
      <c r="N19" s="93">
        <f>'7410 Kab. Buton Utara'!H68</f>
        <v>19.271476</v>
      </c>
      <c r="O19" s="92">
        <f t="shared" si="1"/>
        <v>1.1055766683130807E-2</v>
      </c>
      <c r="P19" s="92">
        <f t="shared" si="2"/>
        <v>1.658365002469621E-3</v>
      </c>
      <c r="Q19" s="93">
        <f>'7410 Kab. Buton Utara'!I68</f>
        <v>57.674177999999998</v>
      </c>
      <c r="R19" s="92">
        <f t="shared" si="3"/>
        <v>1.5934505532972241E-2</v>
      </c>
      <c r="S19" s="92">
        <f t="shared" si="4"/>
        <v>3.9836263832430602E-3</v>
      </c>
      <c r="T19" s="91">
        <f t="shared" si="9"/>
        <v>1.9136425911110175E-2</v>
      </c>
      <c r="U19" s="149">
        <f t="shared" si="10"/>
        <v>85831778.70457533</v>
      </c>
      <c r="V19" s="94">
        <f t="shared" si="11"/>
        <v>603361000</v>
      </c>
      <c r="W19" s="124">
        <f t="shared" si="12"/>
        <v>36000000</v>
      </c>
      <c r="X19" s="124">
        <f t="shared" si="13"/>
        <v>24000000</v>
      </c>
      <c r="Y19" s="125">
        <f t="shared" si="14"/>
        <v>110400000</v>
      </c>
      <c r="Z19" s="125">
        <f t="shared" si="15"/>
        <v>5112000</v>
      </c>
      <c r="AA19" s="125">
        <f t="shared" si="16"/>
        <v>5376000</v>
      </c>
      <c r="AB19" s="126">
        <f t="shared" si="17"/>
        <v>108604980</v>
      </c>
      <c r="AC19" s="126">
        <f t="shared" si="18"/>
        <v>60336100</v>
      </c>
      <c r="AD19" s="126">
        <f t="shared" si="19"/>
        <v>96537760</v>
      </c>
      <c r="AE19" s="81">
        <f t="shared" si="20"/>
        <v>156994160</v>
      </c>
    </row>
    <row r="20" spans="2:31" s="220" customFormat="1" ht="30" x14ac:dyDescent="0.25">
      <c r="B20" s="208">
        <v>10</v>
      </c>
      <c r="C20" s="209" t="str">
        <f>'7410 Kab. Buton Utara'!B70</f>
        <v>Bonegunu</v>
      </c>
      <c r="D20" s="209" t="str">
        <f>'7410 Kab. Buton Utara'!C70</f>
        <v>Waode Kalowo</v>
      </c>
      <c r="E20" s="210">
        <f t="shared" si="5"/>
        <v>517529596.15384614</v>
      </c>
      <c r="F20" s="209" t="str">
        <f>'7410 Kab. Buton Utara (2)'!D70</f>
        <v>Sangat Tertinggal</v>
      </c>
      <c r="G20" s="209">
        <f>'7410 Kab. Buton Utara'!E70</f>
        <v>3</v>
      </c>
      <c r="H20" s="211">
        <f>'7410 Kab. Buton Utara'!F70</f>
        <v>487</v>
      </c>
      <c r="I20" s="212">
        <f t="shared" si="6"/>
        <v>1.0182745786810521E-2</v>
      </c>
      <c r="J20" s="212">
        <f t="shared" si="7"/>
        <v>1.0182745786810521E-3</v>
      </c>
      <c r="K20" s="211">
        <f>'7410 Kab. Buton Utara'!G70</f>
        <v>59</v>
      </c>
      <c r="L20" s="212">
        <f t="shared" si="8"/>
        <v>7.6782925559604372E-3</v>
      </c>
      <c r="M20" s="212">
        <f t="shared" si="0"/>
        <v>3.8391462779802186E-3</v>
      </c>
      <c r="N20" s="213">
        <f>'7410 Kab. Buton Utara'!H70</f>
        <v>124.45443400000001</v>
      </c>
      <c r="O20" s="212">
        <f t="shared" si="1"/>
        <v>7.1397706381446963E-2</v>
      </c>
      <c r="P20" s="212">
        <f t="shared" si="2"/>
        <v>1.0709655957217044E-2</v>
      </c>
      <c r="Q20" s="213">
        <f>'7410 Kab. Buton Utara'!I70</f>
        <v>59.399377000000001</v>
      </c>
      <c r="R20" s="212">
        <f t="shared" si="3"/>
        <v>1.6411151997027234E-2</v>
      </c>
      <c r="S20" s="212">
        <f t="shared" si="4"/>
        <v>4.1027879992568085E-3</v>
      </c>
      <c r="T20" s="208">
        <f t="shared" si="9"/>
        <v>1.9669864813135124E-2</v>
      </c>
      <c r="U20" s="214">
        <f t="shared" si="10"/>
        <v>88224389.007235602</v>
      </c>
      <c r="V20" s="215">
        <f t="shared" si="11"/>
        <v>605753000</v>
      </c>
      <c r="W20" s="216">
        <f t="shared" si="12"/>
        <v>36000000</v>
      </c>
      <c r="X20" s="216">
        <f t="shared" si="13"/>
        <v>24000000</v>
      </c>
      <c r="Y20" s="217">
        <f t="shared" si="14"/>
        <v>110400000</v>
      </c>
      <c r="Z20" s="217">
        <f t="shared" si="15"/>
        <v>5112000</v>
      </c>
      <c r="AA20" s="217">
        <f t="shared" si="16"/>
        <v>5376000</v>
      </c>
      <c r="AB20" s="218">
        <f t="shared" si="17"/>
        <v>109035540</v>
      </c>
      <c r="AC20" s="218">
        <f t="shared" si="18"/>
        <v>60575300</v>
      </c>
      <c r="AD20" s="218">
        <f t="shared" si="19"/>
        <v>96920480</v>
      </c>
      <c r="AE20" s="219">
        <f t="shared" si="20"/>
        <v>158333680</v>
      </c>
    </row>
    <row r="21" spans="2:31" s="69" customFormat="1" x14ac:dyDescent="0.25">
      <c r="B21" s="91">
        <v>11</v>
      </c>
      <c r="C21" s="74" t="str">
        <f>'7410 Kab. Buton Utara'!B71</f>
        <v>Bonegunu</v>
      </c>
      <c r="D21" s="74" t="str">
        <f>'7410 Kab. Buton Utara'!C71</f>
        <v>Gunung Sari</v>
      </c>
      <c r="E21" s="75">
        <f t="shared" si="5"/>
        <v>517529596.15384614</v>
      </c>
      <c r="F21" s="74" t="str">
        <f>'7410 Kab. Buton Utara (2)'!D71</f>
        <v>Berkembang</v>
      </c>
      <c r="G21" s="74">
        <f>'7410 Kab. Buton Utara'!E71</f>
        <v>4</v>
      </c>
      <c r="H21" s="112">
        <f>'7410 Kab. Buton Utara'!F71</f>
        <v>485</v>
      </c>
      <c r="I21" s="92">
        <f t="shared" si="6"/>
        <v>1.0140927528959143E-2</v>
      </c>
      <c r="J21" s="92">
        <f t="shared" si="7"/>
        <v>1.0140927528959143E-3</v>
      </c>
      <c r="K21" s="112">
        <f>'7410 Kab. Buton Utara'!G71</f>
        <v>78</v>
      </c>
      <c r="L21" s="92">
        <f t="shared" si="8"/>
        <v>1.015096304008329E-2</v>
      </c>
      <c r="M21" s="92">
        <f t="shared" si="0"/>
        <v>5.0754815200416449E-3</v>
      </c>
      <c r="N21" s="93">
        <f>'7410 Kab. Buton Utara'!H71</f>
        <v>10.201654</v>
      </c>
      <c r="O21" s="92">
        <f t="shared" si="1"/>
        <v>5.8525411549187056E-3</v>
      </c>
      <c r="P21" s="92">
        <f t="shared" si="2"/>
        <v>8.7788117323780578E-4</v>
      </c>
      <c r="Q21" s="93">
        <f>'7410 Kab. Buton Utara'!I71</f>
        <v>40.964353000000003</v>
      </c>
      <c r="R21" s="92">
        <f t="shared" si="3"/>
        <v>1.1317832904928929E-2</v>
      </c>
      <c r="S21" s="92">
        <f t="shared" si="4"/>
        <v>2.8294582262322321E-3</v>
      </c>
      <c r="T21" s="91">
        <f t="shared" si="9"/>
        <v>9.7969136724075975E-3</v>
      </c>
      <c r="U21" s="149">
        <f t="shared" si="10"/>
        <v>43941670.729105048</v>
      </c>
      <c r="V21" s="94">
        <f t="shared" si="11"/>
        <v>561471000</v>
      </c>
      <c r="W21" s="124">
        <f t="shared" si="12"/>
        <v>36000000</v>
      </c>
      <c r="X21" s="124">
        <f t="shared" si="13"/>
        <v>24000000</v>
      </c>
      <c r="Y21" s="125">
        <f t="shared" si="14"/>
        <v>110400000</v>
      </c>
      <c r="Z21" s="125">
        <f t="shared" si="15"/>
        <v>5112000</v>
      </c>
      <c r="AA21" s="125">
        <f t="shared" si="16"/>
        <v>5376000</v>
      </c>
      <c r="AB21" s="126">
        <f t="shared" si="17"/>
        <v>101064780</v>
      </c>
      <c r="AC21" s="126">
        <f t="shared" si="18"/>
        <v>56147100</v>
      </c>
      <c r="AD21" s="126">
        <f t="shared" si="19"/>
        <v>89835360</v>
      </c>
      <c r="AE21" s="81">
        <f t="shared" si="20"/>
        <v>133535760</v>
      </c>
    </row>
    <row r="22" spans="2:31" s="220" customFormat="1" x14ac:dyDescent="0.25">
      <c r="B22" s="208">
        <v>12</v>
      </c>
      <c r="C22" s="209" t="str">
        <f>'7410 Kab. Buton Utara'!B77</f>
        <v>Bonegunu</v>
      </c>
      <c r="D22" s="209" t="str">
        <f>'7410 Kab. Buton Utara'!C77</f>
        <v>Koepisino</v>
      </c>
      <c r="E22" s="210">
        <f t="shared" si="5"/>
        <v>517529596.15384614</v>
      </c>
      <c r="F22" s="209" t="str">
        <f>'7410 Kab. Buton Utara (2)'!D77</f>
        <v>Tertinggal</v>
      </c>
      <c r="G22" s="209">
        <f>'7410 Kab. Buton Utara'!E77</f>
        <v>7</v>
      </c>
      <c r="H22" s="211">
        <f>'7410 Kab. Buton Utara'!F77</f>
        <v>789</v>
      </c>
      <c r="I22" s="212">
        <f t="shared" si="6"/>
        <v>1.6497302722368587E-2</v>
      </c>
      <c r="J22" s="212">
        <f t="shared" si="7"/>
        <v>1.6497302722368588E-3</v>
      </c>
      <c r="K22" s="211">
        <f>'7410 Kab. Buton Utara'!G77</f>
        <v>266</v>
      </c>
      <c r="L22" s="212">
        <f t="shared" si="8"/>
        <v>3.4617386777719937E-2</v>
      </c>
      <c r="M22" s="212">
        <f t="shared" si="0"/>
        <v>1.7308693388859969E-2</v>
      </c>
      <c r="N22" s="213">
        <f>'7410 Kab. Buton Utara'!H77</f>
        <v>54.408822999999998</v>
      </c>
      <c r="O22" s="212">
        <f t="shared" si="1"/>
        <v>3.1213553782375628E-2</v>
      </c>
      <c r="P22" s="212">
        <f t="shared" si="2"/>
        <v>4.682033067356344E-3</v>
      </c>
      <c r="Q22" s="213">
        <f>'7410 Kab. Buton Utara'!I77</f>
        <v>55.286183000000001</v>
      </c>
      <c r="R22" s="212">
        <f t="shared" si="3"/>
        <v>1.5274738530480936E-2</v>
      </c>
      <c r="S22" s="212">
        <f t="shared" si="4"/>
        <v>3.8186846326202341E-3</v>
      </c>
      <c r="T22" s="208">
        <f t="shared" si="9"/>
        <v>2.7459141361073407E-2</v>
      </c>
      <c r="U22" s="214">
        <f t="shared" si="10"/>
        <v>123161292.27417335</v>
      </c>
      <c r="V22" s="215">
        <f t="shared" si="11"/>
        <v>640690000</v>
      </c>
      <c r="W22" s="216">
        <f t="shared" si="12"/>
        <v>36000000</v>
      </c>
      <c r="X22" s="216">
        <f t="shared" si="13"/>
        <v>24000000</v>
      </c>
      <c r="Y22" s="217">
        <f t="shared" si="14"/>
        <v>110400000</v>
      </c>
      <c r="Z22" s="217">
        <f t="shared" si="15"/>
        <v>5112000</v>
      </c>
      <c r="AA22" s="217">
        <f t="shared" si="16"/>
        <v>5376000</v>
      </c>
      <c r="AB22" s="218">
        <f t="shared" si="17"/>
        <v>115324200</v>
      </c>
      <c r="AC22" s="218">
        <f t="shared" si="18"/>
        <v>64069000</v>
      </c>
      <c r="AD22" s="218">
        <f t="shared" si="19"/>
        <v>102510400</v>
      </c>
      <c r="AE22" s="219">
        <f t="shared" si="20"/>
        <v>177898400</v>
      </c>
    </row>
    <row r="23" spans="2:31" s="69" customFormat="1" x14ac:dyDescent="0.25">
      <c r="B23" s="91">
        <v>13</v>
      </c>
      <c r="C23" s="74" t="str">
        <f>'7410 Kab. Buton Utara'!B79</f>
        <v>Bonegunu</v>
      </c>
      <c r="D23" s="74" t="str">
        <f>'7410 Kab. Buton Utara'!C79</f>
        <v>Laano Ipi</v>
      </c>
      <c r="E23" s="75">
        <f t="shared" si="5"/>
        <v>517529596.15384614</v>
      </c>
      <c r="F23" s="74" t="str">
        <f>'7410 Kab. Buton Utara (2)'!D79</f>
        <v>Tertinggal</v>
      </c>
      <c r="G23" s="74">
        <f>'7410 Kab. Buton Utara'!E79</f>
        <v>4</v>
      </c>
      <c r="H23" s="112">
        <f>'7410 Kab. Buton Utara'!F79</f>
        <v>362</v>
      </c>
      <c r="I23" s="92">
        <f t="shared" si="6"/>
        <v>7.5691046710994019E-3</v>
      </c>
      <c r="J23" s="92">
        <f t="shared" si="7"/>
        <v>7.5691046710994021E-4</v>
      </c>
      <c r="K23" s="112">
        <f>'7410 Kab. Buton Utara'!G79</f>
        <v>86</v>
      </c>
      <c r="L23" s="92">
        <f t="shared" si="8"/>
        <v>1.1192087454450807E-2</v>
      </c>
      <c r="M23" s="92">
        <f t="shared" si="0"/>
        <v>5.5960437272254034E-3</v>
      </c>
      <c r="N23" s="93">
        <f>'7410 Kab. Buton Utara'!H79</f>
        <v>10.86698</v>
      </c>
      <c r="O23" s="92">
        <f t="shared" si="1"/>
        <v>6.2342290455722647E-3</v>
      </c>
      <c r="P23" s="92">
        <f t="shared" si="2"/>
        <v>9.3513435683583964E-4</v>
      </c>
      <c r="Q23" s="93">
        <f>'7410 Kab. Buton Utara'!I79</f>
        <v>40.356338000000001</v>
      </c>
      <c r="R23" s="92">
        <f t="shared" si="3"/>
        <v>1.1149847530579422E-2</v>
      </c>
      <c r="S23" s="92">
        <f t="shared" si="4"/>
        <v>2.7874618826448554E-3</v>
      </c>
      <c r="T23" s="91">
        <f t="shared" si="9"/>
        <v>1.0075550433816038E-2</v>
      </c>
      <c r="U23" s="149">
        <f t="shared" si="10"/>
        <v>45191428.074351206</v>
      </c>
      <c r="V23" s="94">
        <f t="shared" si="11"/>
        <v>562721000</v>
      </c>
      <c r="W23" s="124">
        <f t="shared" si="12"/>
        <v>36000000</v>
      </c>
      <c r="X23" s="124">
        <f t="shared" si="13"/>
        <v>24000000</v>
      </c>
      <c r="Y23" s="125">
        <f t="shared" si="14"/>
        <v>110400000</v>
      </c>
      <c r="Z23" s="125">
        <f t="shared" si="15"/>
        <v>5112000</v>
      </c>
      <c r="AA23" s="125">
        <f t="shared" si="16"/>
        <v>5376000</v>
      </c>
      <c r="AB23" s="126">
        <f t="shared" si="17"/>
        <v>101289780</v>
      </c>
      <c r="AC23" s="126">
        <f t="shared" si="18"/>
        <v>56272100</v>
      </c>
      <c r="AD23" s="126">
        <f t="shared" si="19"/>
        <v>90035360</v>
      </c>
      <c r="AE23" s="81">
        <f t="shared" si="20"/>
        <v>134235760</v>
      </c>
    </row>
    <row r="24" spans="2:31" s="220" customFormat="1" x14ac:dyDescent="0.25">
      <c r="B24" s="208">
        <v>14</v>
      </c>
      <c r="C24" s="209" t="str">
        <f>'7410 Kab. Buton Utara'!B3</f>
        <v>Kambowa</v>
      </c>
      <c r="D24" s="209" t="str">
        <f>'7410 Kab. Buton Utara'!C3</f>
        <v>Baluara</v>
      </c>
      <c r="E24" s="210">
        <f t="shared" si="5"/>
        <v>517529596.15384614</v>
      </c>
      <c r="F24" s="209" t="str">
        <f>'7410 Kab. Buton Utara (2)'!D3</f>
        <v>Tertinggal</v>
      </c>
      <c r="G24" s="209">
        <f>'7410 Kab. Buton Utara'!E3</f>
        <v>5</v>
      </c>
      <c r="H24" s="211">
        <f>'7410 Kab. Buton Utara'!F3</f>
        <v>396</v>
      </c>
      <c r="I24" s="212">
        <f t="shared" si="6"/>
        <v>8.2800150545728271E-3</v>
      </c>
      <c r="J24" s="212">
        <f t="shared" si="7"/>
        <v>8.2800150545728278E-4</v>
      </c>
      <c r="K24" s="211">
        <f>'7410 Kab. Buton Utara'!G3</f>
        <v>107</v>
      </c>
      <c r="L24" s="212">
        <f t="shared" si="8"/>
        <v>1.3925039042165539E-2</v>
      </c>
      <c r="M24" s="212">
        <f t="shared" si="0"/>
        <v>6.9625195210827693E-3</v>
      </c>
      <c r="N24" s="213">
        <f>'7410 Kab. Buton Utara'!H3</f>
        <v>9.1089439999999993</v>
      </c>
      <c r="O24" s="212">
        <f t="shared" si="1"/>
        <v>5.2256692530299317E-3</v>
      </c>
      <c r="P24" s="212">
        <f t="shared" si="2"/>
        <v>7.8385038795448971E-4</v>
      </c>
      <c r="Q24" s="213">
        <f>'7410 Kab. Buton Utara'!I3</f>
        <v>55.218220000000002</v>
      </c>
      <c r="R24" s="212">
        <f t="shared" si="3"/>
        <v>1.5255961378606533E-2</v>
      </c>
      <c r="S24" s="212">
        <f t="shared" si="4"/>
        <v>3.8139903446516334E-3</v>
      </c>
      <c r="T24" s="208">
        <f t="shared" si="9"/>
        <v>1.2388361759146175E-2</v>
      </c>
      <c r="U24" s="214">
        <f t="shared" si="10"/>
        <v>55564980.104561821</v>
      </c>
      <c r="V24" s="215">
        <f t="shared" si="11"/>
        <v>573094000</v>
      </c>
      <c r="W24" s="216">
        <f t="shared" si="12"/>
        <v>36000000</v>
      </c>
      <c r="X24" s="216">
        <f t="shared" si="13"/>
        <v>24000000</v>
      </c>
      <c r="Y24" s="217">
        <f t="shared" si="14"/>
        <v>110400000</v>
      </c>
      <c r="Z24" s="217">
        <f t="shared" si="15"/>
        <v>5112000</v>
      </c>
      <c r="AA24" s="217">
        <f t="shared" si="16"/>
        <v>5376000</v>
      </c>
      <c r="AB24" s="218">
        <f t="shared" si="17"/>
        <v>103156920</v>
      </c>
      <c r="AC24" s="218">
        <f t="shared" si="18"/>
        <v>57309400</v>
      </c>
      <c r="AD24" s="218">
        <f t="shared" si="19"/>
        <v>91695040</v>
      </c>
      <c r="AE24" s="219">
        <f t="shared" si="20"/>
        <v>140044640</v>
      </c>
    </row>
    <row r="25" spans="2:31" s="69" customFormat="1" x14ac:dyDescent="0.25">
      <c r="B25" s="91">
        <v>15</v>
      </c>
      <c r="C25" s="74" t="str">
        <f>'7410 Kab. Buton Utara'!B5</f>
        <v>Kambowa</v>
      </c>
      <c r="D25" s="74" t="str">
        <f>'7410 Kab. Buton Utara'!C5</f>
        <v>Bubu</v>
      </c>
      <c r="E25" s="75">
        <f t="shared" si="5"/>
        <v>517529596.15384614</v>
      </c>
      <c r="F25" s="74" t="str">
        <f>'7410 Kab. Buton Utara (2)'!D5</f>
        <v>Tertinggal</v>
      </c>
      <c r="G25" s="74">
        <f>'7410 Kab. Buton Utara'!E5</f>
        <v>6</v>
      </c>
      <c r="H25" s="112">
        <f>'7410 Kab. Buton Utara'!F5</f>
        <v>913</v>
      </c>
      <c r="I25" s="92">
        <f t="shared" si="6"/>
        <v>1.9090034709154016E-2</v>
      </c>
      <c r="J25" s="92">
        <f t="shared" si="7"/>
        <v>1.9090034709154016E-3</v>
      </c>
      <c r="K25" s="112">
        <f>'7410 Kab. Buton Utara'!G5</f>
        <v>179</v>
      </c>
      <c r="L25" s="92">
        <f t="shared" si="8"/>
        <v>2.3295158771473191E-2</v>
      </c>
      <c r="M25" s="92">
        <f t="shared" si="0"/>
        <v>1.1647579385736595E-2</v>
      </c>
      <c r="N25" s="93">
        <f>'7410 Kab. Buton Utara'!H5</f>
        <v>6.8284659999999997</v>
      </c>
      <c r="O25" s="92">
        <f t="shared" si="1"/>
        <v>3.9173920513245319E-3</v>
      </c>
      <c r="P25" s="92">
        <f t="shared" si="2"/>
        <v>5.8760880769867974E-4</v>
      </c>
      <c r="Q25" s="93">
        <f>'7410 Kab. Buton Utara'!I5</f>
        <v>32.71669</v>
      </c>
      <c r="R25" s="92">
        <f t="shared" si="3"/>
        <v>9.0391280102082704E-3</v>
      </c>
      <c r="S25" s="92">
        <f t="shared" si="4"/>
        <v>2.2597820025520676E-3</v>
      </c>
      <c r="T25" s="91">
        <f t="shared" si="9"/>
        <v>1.6403973666902744E-2</v>
      </c>
      <c r="U25" s="149">
        <f t="shared" si="10"/>
        <v>73576029.515304372</v>
      </c>
      <c r="V25" s="94">
        <f t="shared" si="11"/>
        <v>591105000</v>
      </c>
      <c r="W25" s="124">
        <f t="shared" si="12"/>
        <v>36000000</v>
      </c>
      <c r="X25" s="124">
        <f t="shared" si="13"/>
        <v>24000000</v>
      </c>
      <c r="Y25" s="125">
        <f t="shared" si="14"/>
        <v>110400000</v>
      </c>
      <c r="Z25" s="125">
        <f t="shared" si="15"/>
        <v>5112000</v>
      </c>
      <c r="AA25" s="125">
        <f t="shared" si="16"/>
        <v>5376000</v>
      </c>
      <c r="AB25" s="126">
        <f t="shared" si="17"/>
        <v>106398900</v>
      </c>
      <c r="AC25" s="126">
        <f t="shared" si="18"/>
        <v>59110500</v>
      </c>
      <c r="AD25" s="126">
        <f t="shared" si="19"/>
        <v>94576800</v>
      </c>
      <c r="AE25" s="81">
        <f t="shared" si="20"/>
        <v>150130800</v>
      </c>
    </row>
    <row r="26" spans="2:31" s="220" customFormat="1" x14ac:dyDescent="0.25">
      <c r="B26" s="208">
        <v>16</v>
      </c>
      <c r="C26" s="209" t="str">
        <f>'7410 Kab. Buton Utara'!B6</f>
        <v>Kambowa</v>
      </c>
      <c r="D26" s="209" t="str">
        <f>'7410 Kab. Buton Utara'!C6</f>
        <v>Mata</v>
      </c>
      <c r="E26" s="210">
        <f t="shared" si="5"/>
        <v>517529596.15384614</v>
      </c>
      <c r="F26" s="209" t="str">
        <f>'7410 Kab. Buton Utara (2)'!D6</f>
        <v>Tertinggal</v>
      </c>
      <c r="G26" s="209">
        <f>'7410 Kab. Buton Utara'!E6</f>
        <v>4</v>
      </c>
      <c r="H26" s="211">
        <f>'7410 Kab. Buton Utara'!F6</f>
        <v>569</v>
      </c>
      <c r="I26" s="212">
        <f t="shared" si="6"/>
        <v>1.1897294358717015E-2</v>
      </c>
      <c r="J26" s="212">
        <f t="shared" si="7"/>
        <v>1.1897294358717016E-3</v>
      </c>
      <c r="K26" s="211">
        <f>'7410 Kab. Buton Utara'!G6</f>
        <v>75</v>
      </c>
      <c r="L26" s="212">
        <f t="shared" si="8"/>
        <v>9.760541384695471E-3</v>
      </c>
      <c r="M26" s="212">
        <f t="shared" si="0"/>
        <v>4.8802706923477355E-3</v>
      </c>
      <c r="N26" s="213">
        <f>'7410 Kab. Buton Utara'!H6</f>
        <v>10.820555000000001</v>
      </c>
      <c r="O26" s="212">
        <f t="shared" si="1"/>
        <v>6.2075956954197216E-3</v>
      </c>
      <c r="P26" s="212">
        <f t="shared" si="2"/>
        <v>9.3113935431295819E-4</v>
      </c>
      <c r="Q26" s="213">
        <f>'7410 Kab. Buton Utara'!I6</f>
        <v>33.644461999999997</v>
      </c>
      <c r="R26" s="212">
        <f t="shared" si="3"/>
        <v>9.2954574210468034E-3</v>
      </c>
      <c r="S26" s="212">
        <f t="shared" si="4"/>
        <v>2.3238643552617008E-3</v>
      </c>
      <c r="T26" s="208">
        <f t="shared" si="9"/>
        <v>9.3250038377940964E-3</v>
      </c>
      <c r="U26" s="214">
        <f t="shared" si="10"/>
        <v>41825034.075990915</v>
      </c>
      <c r="V26" s="215">
        <f t="shared" si="11"/>
        <v>559354000</v>
      </c>
      <c r="W26" s="216">
        <f t="shared" si="12"/>
        <v>36000000</v>
      </c>
      <c r="X26" s="216">
        <f t="shared" si="13"/>
        <v>24000000</v>
      </c>
      <c r="Y26" s="217">
        <f t="shared" si="14"/>
        <v>110400000</v>
      </c>
      <c r="Z26" s="217">
        <f t="shared" si="15"/>
        <v>5112000</v>
      </c>
      <c r="AA26" s="217">
        <f t="shared" si="16"/>
        <v>5376000</v>
      </c>
      <c r="AB26" s="218">
        <f t="shared" si="17"/>
        <v>100683720</v>
      </c>
      <c r="AC26" s="218">
        <f t="shared" si="18"/>
        <v>55935400</v>
      </c>
      <c r="AD26" s="218">
        <f t="shared" si="19"/>
        <v>89496640</v>
      </c>
      <c r="AE26" s="219">
        <f t="shared" si="20"/>
        <v>132350240</v>
      </c>
    </row>
    <row r="27" spans="2:31" s="69" customFormat="1" x14ac:dyDescent="0.25">
      <c r="B27" s="91">
        <v>17</v>
      </c>
      <c r="C27" s="74" t="str">
        <f>'7410 Kab. Buton Utara'!B8</f>
        <v>Kambowa</v>
      </c>
      <c r="D27" s="74" t="str">
        <f>'7410 Kab. Buton Utara'!C8</f>
        <v>Pongkowulu</v>
      </c>
      <c r="E27" s="75">
        <f t="shared" si="5"/>
        <v>517529596.15384614</v>
      </c>
      <c r="F27" s="74" t="str">
        <f>'7410 Kab. Buton Utara (2)'!D8</f>
        <v>Tertinggal</v>
      </c>
      <c r="G27" s="74">
        <f>'7410 Kab. Buton Utara'!E8</f>
        <v>7</v>
      </c>
      <c r="H27" s="112">
        <f>'7410 Kab. Buton Utara'!F8</f>
        <v>1016</v>
      </c>
      <c r="I27" s="92">
        <f t="shared" si="6"/>
        <v>2.124367498849998E-2</v>
      </c>
      <c r="J27" s="92">
        <f t="shared" si="7"/>
        <v>2.124367498849998E-3</v>
      </c>
      <c r="K27" s="112">
        <f>'7410 Kab. Buton Utara'!G8</f>
        <v>293</v>
      </c>
      <c r="L27" s="92">
        <f t="shared" si="8"/>
        <v>3.813118167621031E-2</v>
      </c>
      <c r="M27" s="92">
        <f t="shared" si="0"/>
        <v>1.9065590838105155E-2</v>
      </c>
      <c r="N27" s="93">
        <f>'7410 Kab. Buton Utara'!H8</f>
        <v>36.435775</v>
      </c>
      <c r="O27" s="92">
        <f t="shared" si="1"/>
        <v>2.0902676438434211E-2</v>
      </c>
      <c r="P27" s="92">
        <f t="shared" si="2"/>
        <v>3.1354014657651317E-3</v>
      </c>
      <c r="Q27" s="93">
        <f>'7410 Kab. Buton Utara'!I8</f>
        <v>33.50976</v>
      </c>
      <c r="R27" s="92">
        <f t="shared" si="3"/>
        <v>9.2582412900374927E-3</v>
      </c>
      <c r="S27" s="92">
        <f t="shared" si="4"/>
        <v>2.3145603225093732E-3</v>
      </c>
      <c r="T27" s="91">
        <f t="shared" si="9"/>
        <v>2.6639920125229657E-2</v>
      </c>
      <c r="U27" s="149">
        <f t="shared" si="10"/>
        <v>119486874.90116714</v>
      </c>
      <c r="V27" s="94">
        <f t="shared" si="11"/>
        <v>637016000</v>
      </c>
      <c r="W27" s="124">
        <f t="shared" si="12"/>
        <v>36000000</v>
      </c>
      <c r="X27" s="124">
        <f t="shared" si="13"/>
        <v>24000000</v>
      </c>
      <c r="Y27" s="125">
        <f t="shared" si="14"/>
        <v>110400000</v>
      </c>
      <c r="Z27" s="125">
        <f t="shared" si="15"/>
        <v>5112000</v>
      </c>
      <c r="AA27" s="125">
        <f t="shared" si="16"/>
        <v>5376000</v>
      </c>
      <c r="AB27" s="126">
        <f t="shared" si="17"/>
        <v>114662880</v>
      </c>
      <c r="AC27" s="126">
        <f t="shared" si="18"/>
        <v>63701600</v>
      </c>
      <c r="AD27" s="126">
        <f t="shared" si="19"/>
        <v>101922560</v>
      </c>
      <c r="AE27" s="81">
        <f t="shared" si="20"/>
        <v>175840960</v>
      </c>
    </row>
    <row r="28" spans="2:31" s="220" customFormat="1" x14ac:dyDescent="0.25">
      <c r="B28" s="208">
        <v>18</v>
      </c>
      <c r="C28" s="209" t="str">
        <f>'7410 Kab. Buton Utara'!B30</f>
        <v>Kambowa</v>
      </c>
      <c r="D28" s="209" t="str">
        <f>'7410 Kab. Buton Utara'!C30</f>
        <v>Lagundi</v>
      </c>
      <c r="E28" s="210">
        <f t="shared" si="5"/>
        <v>517529596.15384614</v>
      </c>
      <c r="F28" s="209" t="str">
        <f>'7410 Kab. Buton Utara (2)'!D30</f>
        <v>Tertinggal</v>
      </c>
      <c r="G28" s="209">
        <f>'7410 Kab. Buton Utara'!E30</f>
        <v>5</v>
      </c>
      <c r="H28" s="211">
        <f>'7410 Kab. Buton Utara'!F30</f>
        <v>901</v>
      </c>
      <c r="I28" s="212">
        <f t="shared" si="6"/>
        <v>1.883912516204575E-2</v>
      </c>
      <c r="J28" s="212">
        <f t="shared" si="7"/>
        <v>1.8839125162045751E-3</v>
      </c>
      <c r="K28" s="211">
        <f>'7410 Kab. Buton Utara'!G30</f>
        <v>141</v>
      </c>
      <c r="L28" s="212">
        <f t="shared" si="8"/>
        <v>1.8349817803227485E-2</v>
      </c>
      <c r="M28" s="212">
        <f t="shared" si="0"/>
        <v>9.1749089016137427E-3</v>
      </c>
      <c r="N28" s="213">
        <f>'7410 Kab. Buton Utara'!H30</f>
        <v>27.204411</v>
      </c>
      <c r="O28" s="212">
        <f t="shared" si="1"/>
        <v>1.5606776604345056E-2</v>
      </c>
      <c r="P28" s="212">
        <f t="shared" si="2"/>
        <v>2.3410164906517584E-3</v>
      </c>
      <c r="Q28" s="213">
        <f>'7410 Kab. Buton Utara'!I30</f>
        <v>34.748607999999997</v>
      </c>
      <c r="R28" s="212">
        <f t="shared" si="3"/>
        <v>9.6005163079928672E-3</v>
      </c>
      <c r="S28" s="212">
        <f t="shared" si="4"/>
        <v>2.4001290769982168E-3</v>
      </c>
      <c r="T28" s="208">
        <f t="shared" si="9"/>
        <v>1.5799966985468292E-2</v>
      </c>
      <c r="U28" s="214">
        <f t="shared" si="10"/>
        <v>70866904.621357068</v>
      </c>
      <c r="V28" s="215">
        <f t="shared" si="11"/>
        <v>588396000</v>
      </c>
      <c r="W28" s="216">
        <f t="shared" si="12"/>
        <v>36000000</v>
      </c>
      <c r="X28" s="216">
        <f t="shared" si="13"/>
        <v>24000000</v>
      </c>
      <c r="Y28" s="217">
        <f t="shared" si="14"/>
        <v>110400000</v>
      </c>
      <c r="Z28" s="217">
        <f t="shared" si="15"/>
        <v>5112000</v>
      </c>
      <c r="AA28" s="217">
        <f t="shared" si="16"/>
        <v>5376000</v>
      </c>
      <c r="AB28" s="218">
        <f t="shared" si="17"/>
        <v>105911280</v>
      </c>
      <c r="AC28" s="218">
        <f t="shared" si="18"/>
        <v>58839600</v>
      </c>
      <c r="AD28" s="218">
        <f t="shared" si="19"/>
        <v>94143360</v>
      </c>
      <c r="AE28" s="219">
        <f t="shared" si="20"/>
        <v>148613760</v>
      </c>
    </row>
    <row r="29" spans="2:31" s="69" customFormat="1" x14ac:dyDescent="0.25">
      <c r="B29" s="91">
        <v>19</v>
      </c>
      <c r="C29" s="74" t="str">
        <f>'7410 Kab. Buton Utara'!B35</f>
        <v>Kambowa</v>
      </c>
      <c r="D29" s="74" t="str">
        <f>'7410 Kab. Buton Utara'!C35</f>
        <v>Bubu Barat</v>
      </c>
      <c r="E29" s="75">
        <f t="shared" si="5"/>
        <v>517529596.15384614</v>
      </c>
      <c r="F29" s="74" t="str">
        <f>'7410 Kab. Buton Utara (2)'!D35</f>
        <v>Tertinggal</v>
      </c>
      <c r="G29" s="74">
        <f>'7410 Kab. Buton Utara'!E35</f>
        <v>3</v>
      </c>
      <c r="H29" s="112">
        <f>'7410 Kab. Buton Utara'!F35</f>
        <v>219</v>
      </c>
      <c r="I29" s="92">
        <f t="shared" si="6"/>
        <v>4.5790992347258816E-3</v>
      </c>
      <c r="J29" s="92">
        <f t="shared" si="7"/>
        <v>4.5790992347258816E-4</v>
      </c>
      <c r="K29" s="112">
        <f>'7410 Kab. Buton Utara'!G35</f>
        <v>61</v>
      </c>
      <c r="L29" s="92">
        <f t="shared" si="8"/>
        <v>7.9385736595523164E-3</v>
      </c>
      <c r="M29" s="92">
        <f t="shared" si="0"/>
        <v>3.9692868297761582E-3</v>
      </c>
      <c r="N29" s="93">
        <f>'7410 Kab. Buton Utara'!H35</f>
        <v>5.0394579999999998</v>
      </c>
      <c r="O29" s="92">
        <f t="shared" si="1"/>
        <v>2.8910640709324496E-3</v>
      </c>
      <c r="P29" s="92">
        <f t="shared" si="2"/>
        <v>4.3365961063986742E-4</v>
      </c>
      <c r="Q29" s="93">
        <f>'7410 Kab. Buton Utara'!I35</f>
        <v>63.865943999999999</v>
      </c>
      <c r="R29" s="92">
        <f t="shared" si="3"/>
        <v>1.7645197093862273E-2</v>
      </c>
      <c r="S29" s="92">
        <f t="shared" si="4"/>
        <v>4.4112992734655684E-3</v>
      </c>
      <c r="T29" s="91">
        <f t="shared" si="9"/>
        <v>9.2721556373541805E-3</v>
      </c>
      <c r="U29" s="149">
        <f t="shared" si="10"/>
        <v>41587996.341454484</v>
      </c>
      <c r="V29" s="94">
        <f t="shared" si="11"/>
        <v>559117000</v>
      </c>
      <c r="W29" s="124">
        <f t="shared" si="12"/>
        <v>36000000</v>
      </c>
      <c r="X29" s="124">
        <f t="shared" si="13"/>
        <v>24000000</v>
      </c>
      <c r="Y29" s="125">
        <f t="shared" si="14"/>
        <v>110400000</v>
      </c>
      <c r="Z29" s="125">
        <f t="shared" si="15"/>
        <v>5112000</v>
      </c>
      <c r="AA29" s="125">
        <f t="shared" si="16"/>
        <v>5376000</v>
      </c>
      <c r="AB29" s="126">
        <f t="shared" si="17"/>
        <v>100641060</v>
      </c>
      <c r="AC29" s="126">
        <f t="shared" si="18"/>
        <v>55911700</v>
      </c>
      <c r="AD29" s="126">
        <f t="shared" si="19"/>
        <v>89458720</v>
      </c>
      <c r="AE29" s="81">
        <f t="shared" si="20"/>
        <v>132217520</v>
      </c>
    </row>
    <row r="30" spans="2:31" s="220" customFormat="1" x14ac:dyDescent="0.25">
      <c r="B30" s="208">
        <v>20</v>
      </c>
      <c r="C30" s="209" t="str">
        <f>'7410 Kab. Buton Utara'!B41</f>
        <v>Kambowa</v>
      </c>
      <c r="D30" s="209" t="str">
        <f>'7410 Kab. Buton Utara'!C41</f>
        <v>Bente</v>
      </c>
      <c r="E30" s="210">
        <f t="shared" si="5"/>
        <v>517529596.15384614</v>
      </c>
      <c r="F30" s="209" t="str">
        <f>'7410 Kab. Buton Utara (2)'!D41</f>
        <v>Tertinggal</v>
      </c>
      <c r="G30" s="209">
        <f>'7410 Kab. Buton Utara'!E41</f>
        <v>4</v>
      </c>
      <c r="H30" s="211">
        <f>'7410 Kab. Buton Utara'!F41</f>
        <v>437</v>
      </c>
      <c r="I30" s="212">
        <f t="shared" si="6"/>
        <v>9.1372893405260742E-3</v>
      </c>
      <c r="J30" s="212">
        <f t="shared" si="7"/>
        <v>9.1372893405260744E-4</v>
      </c>
      <c r="K30" s="211">
        <f>'7410 Kab. Buton Utara'!G41</f>
        <v>70</v>
      </c>
      <c r="L30" s="212">
        <f t="shared" si="8"/>
        <v>9.1098386257157729E-3</v>
      </c>
      <c r="M30" s="212">
        <f t="shared" si="0"/>
        <v>4.5549193128578865E-3</v>
      </c>
      <c r="N30" s="213">
        <f>'7410 Kab. Buton Utara'!H41</f>
        <v>7.2137029999999998</v>
      </c>
      <c r="O30" s="212">
        <f t="shared" si="1"/>
        <v>4.138396939051308E-3</v>
      </c>
      <c r="P30" s="212">
        <f t="shared" si="2"/>
        <v>6.2075954085769622E-4</v>
      </c>
      <c r="Q30" s="213">
        <f>'7410 Kab. Buton Utara'!I41</f>
        <v>36.948517000000002</v>
      </c>
      <c r="R30" s="212">
        <f t="shared" si="3"/>
        <v>1.0208317985418344E-2</v>
      </c>
      <c r="S30" s="212">
        <f t="shared" si="4"/>
        <v>2.552079496354586E-3</v>
      </c>
      <c r="T30" s="208">
        <f t="shared" si="9"/>
        <v>8.6414872841227772E-3</v>
      </c>
      <c r="U30" s="214">
        <f t="shared" si="10"/>
        <v>38759287.010779031</v>
      </c>
      <c r="V30" s="215">
        <f t="shared" si="11"/>
        <v>556288000</v>
      </c>
      <c r="W30" s="216">
        <f t="shared" si="12"/>
        <v>36000000</v>
      </c>
      <c r="X30" s="216">
        <f t="shared" si="13"/>
        <v>24000000</v>
      </c>
      <c r="Y30" s="217">
        <f t="shared" si="14"/>
        <v>110400000</v>
      </c>
      <c r="Z30" s="217">
        <f t="shared" si="15"/>
        <v>5112000</v>
      </c>
      <c r="AA30" s="217">
        <f t="shared" si="16"/>
        <v>5376000</v>
      </c>
      <c r="AB30" s="218">
        <f t="shared" si="17"/>
        <v>100131840</v>
      </c>
      <c r="AC30" s="218">
        <f t="shared" si="18"/>
        <v>55628800</v>
      </c>
      <c r="AD30" s="218">
        <f t="shared" si="19"/>
        <v>89006080</v>
      </c>
      <c r="AE30" s="219">
        <f t="shared" si="20"/>
        <v>130633280</v>
      </c>
    </row>
    <row r="31" spans="2:31" s="69" customFormat="1" x14ac:dyDescent="0.25">
      <c r="B31" s="91">
        <v>21</v>
      </c>
      <c r="C31" s="74" t="str">
        <f>'7410 Kab. Buton Utara'!B43</f>
        <v>Kambowa</v>
      </c>
      <c r="D31" s="74" t="str">
        <f>'7410 Kab. Buton Utara'!C43</f>
        <v>Morindino</v>
      </c>
      <c r="E31" s="75">
        <f t="shared" si="5"/>
        <v>517529596.15384614</v>
      </c>
      <c r="F31" s="74" t="str">
        <f>'7410 Kab. Buton Utara (2)'!D43</f>
        <v>Tertinggal</v>
      </c>
      <c r="G31" s="74">
        <f>'7410 Kab. Buton Utara'!E43</f>
        <v>2</v>
      </c>
      <c r="H31" s="112">
        <f>'7410 Kab. Buton Utara'!F43</f>
        <v>448</v>
      </c>
      <c r="I31" s="92">
        <f t="shared" si="6"/>
        <v>9.3672897587086523E-3</v>
      </c>
      <c r="J31" s="92">
        <f t="shared" si="7"/>
        <v>9.367289758708653E-4</v>
      </c>
      <c r="K31" s="112">
        <f>'7410 Kab. Buton Utara'!G43</f>
        <v>37</v>
      </c>
      <c r="L31" s="92">
        <f t="shared" si="8"/>
        <v>4.8152004164497657E-3</v>
      </c>
      <c r="M31" s="92">
        <f t="shared" si="0"/>
        <v>2.4076002082248828E-3</v>
      </c>
      <c r="N31" s="93">
        <f>'7410 Kab. Buton Utara'!H43</f>
        <v>38.754950999999998</v>
      </c>
      <c r="O31" s="92">
        <f t="shared" si="1"/>
        <v>2.2233154122297996E-2</v>
      </c>
      <c r="P31" s="92">
        <f t="shared" si="2"/>
        <v>3.3349731183446992E-3</v>
      </c>
      <c r="Q31" s="93">
        <f>'7410 Kab. Buton Utara'!I43</f>
        <v>58.118174000000003</v>
      </c>
      <c r="R31" s="92">
        <f t="shared" si="3"/>
        <v>1.6057174931374724E-2</v>
      </c>
      <c r="S31" s="92">
        <f t="shared" si="4"/>
        <v>4.0142937328436811E-3</v>
      </c>
      <c r="T31" s="91">
        <f t="shared" si="9"/>
        <v>1.0693596035284129E-2</v>
      </c>
      <c r="U31" s="149">
        <f t="shared" si="10"/>
        <v>47963521.125632368</v>
      </c>
      <c r="V31" s="94">
        <f t="shared" si="11"/>
        <v>565493000</v>
      </c>
      <c r="W31" s="124">
        <f t="shared" si="12"/>
        <v>36000000</v>
      </c>
      <c r="X31" s="124">
        <f t="shared" si="13"/>
        <v>24000000</v>
      </c>
      <c r="Y31" s="125">
        <f t="shared" si="14"/>
        <v>110400000</v>
      </c>
      <c r="Z31" s="125">
        <f t="shared" si="15"/>
        <v>5112000</v>
      </c>
      <c r="AA31" s="125">
        <f t="shared" si="16"/>
        <v>5376000</v>
      </c>
      <c r="AB31" s="126">
        <f t="shared" si="17"/>
        <v>101788740</v>
      </c>
      <c r="AC31" s="126">
        <f t="shared" si="18"/>
        <v>56549300</v>
      </c>
      <c r="AD31" s="126">
        <f t="shared" si="19"/>
        <v>90478880</v>
      </c>
      <c r="AE31" s="81">
        <f t="shared" si="20"/>
        <v>135788080</v>
      </c>
    </row>
    <row r="32" spans="2:31" s="220" customFormat="1" x14ac:dyDescent="0.25">
      <c r="B32" s="208">
        <v>22</v>
      </c>
      <c r="C32" s="209" t="str">
        <f>'7410 Kab. Buton Utara'!B62</f>
        <v>Kambowa</v>
      </c>
      <c r="D32" s="209" t="str">
        <f>'7410 Kab. Buton Utara'!C62</f>
        <v>Lahumoko</v>
      </c>
      <c r="E32" s="210">
        <f t="shared" si="5"/>
        <v>517529596.15384614</v>
      </c>
      <c r="F32" s="209" t="str">
        <f>'7410 Kab. Buton Utara (2)'!D62</f>
        <v>Tertinggal</v>
      </c>
      <c r="G32" s="209">
        <f>'7410 Kab. Buton Utara'!E62</f>
        <v>5</v>
      </c>
      <c r="H32" s="211">
        <f>'7410 Kab. Buton Utara'!F62</f>
        <v>621</v>
      </c>
      <c r="I32" s="212">
        <f t="shared" si="6"/>
        <v>1.2984569062852842E-2</v>
      </c>
      <c r="J32" s="212">
        <f t="shared" si="7"/>
        <v>1.2984569062852844E-3</v>
      </c>
      <c r="K32" s="211">
        <f>'7410 Kab. Buton Utara'!G62</f>
        <v>127</v>
      </c>
      <c r="L32" s="212">
        <f t="shared" si="8"/>
        <v>1.6527850078084331E-2</v>
      </c>
      <c r="M32" s="212">
        <f t="shared" si="0"/>
        <v>8.2639250390421654E-3</v>
      </c>
      <c r="N32" s="213">
        <f>'7410 Kab. Buton Utara'!H62</f>
        <v>17.002756999999999</v>
      </c>
      <c r="O32" s="212">
        <f t="shared" si="1"/>
        <v>9.7542354494263486E-3</v>
      </c>
      <c r="P32" s="212">
        <f t="shared" si="2"/>
        <v>1.4631353174139523E-3</v>
      </c>
      <c r="Q32" s="213">
        <f>'7410 Kab. Buton Utara'!I62</f>
        <v>44.714925999999998</v>
      </c>
      <c r="R32" s="212">
        <f t="shared" si="3"/>
        <v>1.2354059658265859E-2</v>
      </c>
      <c r="S32" s="212">
        <f t="shared" si="4"/>
        <v>3.0885149145664648E-3</v>
      </c>
      <c r="T32" s="208">
        <f t="shared" si="9"/>
        <v>1.4114032177307867E-2</v>
      </c>
      <c r="U32" s="214">
        <f t="shared" si="10"/>
        <v>63305054.564479262</v>
      </c>
      <c r="V32" s="215">
        <f t="shared" si="11"/>
        <v>580834000</v>
      </c>
      <c r="W32" s="216">
        <f t="shared" si="12"/>
        <v>36000000</v>
      </c>
      <c r="X32" s="216">
        <f t="shared" si="13"/>
        <v>24000000</v>
      </c>
      <c r="Y32" s="217">
        <f t="shared" si="14"/>
        <v>110400000</v>
      </c>
      <c r="Z32" s="217">
        <f t="shared" si="15"/>
        <v>5112000</v>
      </c>
      <c r="AA32" s="217">
        <f t="shared" si="16"/>
        <v>5376000</v>
      </c>
      <c r="AB32" s="218">
        <f t="shared" si="17"/>
        <v>104550120</v>
      </c>
      <c r="AC32" s="218">
        <f t="shared" si="18"/>
        <v>58083400</v>
      </c>
      <c r="AD32" s="218">
        <f t="shared" si="19"/>
        <v>92933440</v>
      </c>
      <c r="AE32" s="219">
        <f t="shared" si="20"/>
        <v>144379040</v>
      </c>
    </row>
    <row r="33" spans="2:31" s="69" customFormat="1" x14ac:dyDescent="0.25">
      <c r="B33" s="91">
        <v>23</v>
      </c>
      <c r="C33" s="74" t="str">
        <f>'7410 Kab. Buton Utara'!B65</f>
        <v>Kambowa</v>
      </c>
      <c r="D33" s="74" t="str">
        <f>'7410 Kab. Buton Utara'!C65</f>
        <v>Konde</v>
      </c>
      <c r="E33" s="75">
        <f t="shared" si="5"/>
        <v>517529596.15384614</v>
      </c>
      <c r="F33" s="74" t="str">
        <f>'7410 Kab. Buton Utara (2)'!D65</f>
        <v>Tertinggal</v>
      </c>
      <c r="G33" s="74">
        <f>'7410 Kab. Buton Utara'!E65</f>
        <v>4</v>
      </c>
      <c r="H33" s="112">
        <f>'7410 Kab. Buton Utara'!F65</f>
        <v>661</v>
      </c>
      <c r="I33" s="92">
        <f t="shared" si="6"/>
        <v>1.38209342198804E-2</v>
      </c>
      <c r="J33" s="92">
        <f t="shared" si="7"/>
        <v>1.38209342198804E-3</v>
      </c>
      <c r="K33" s="112">
        <f>'7410 Kab. Buton Utara'!G65</f>
        <v>72</v>
      </c>
      <c r="L33" s="92">
        <f t="shared" si="8"/>
        <v>9.3701197293076521E-3</v>
      </c>
      <c r="M33" s="92">
        <f t="shared" si="0"/>
        <v>4.6850598646538261E-3</v>
      </c>
      <c r="N33" s="93">
        <f>'7410 Kab. Buton Utara'!H65</f>
        <v>18.136274</v>
      </c>
      <c r="O33" s="92">
        <f t="shared" si="1"/>
        <v>1.0404517736230037E-2</v>
      </c>
      <c r="P33" s="92">
        <f t="shared" si="2"/>
        <v>1.5606776604345056E-3</v>
      </c>
      <c r="Q33" s="93">
        <f>'7410 Kab. Buton Utara'!I65</f>
        <v>36.064888000000003</v>
      </c>
      <c r="R33" s="92">
        <f t="shared" si="3"/>
        <v>9.9641846197101296E-3</v>
      </c>
      <c r="S33" s="92">
        <f t="shared" si="4"/>
        <v>2.4910461549275324E-3</v>
      </c>
      <c r="T33" s="91">
        <f t="shared" si="9"/>
        <v>1.0118877102003904E-2</v>
      </c>
      <c r="U33" s="149">
        <f t="shared" si="10"/>
        <v>45385759.294464171</v>
      </c>
      <c r="V33" s="94">
        <f t="shared" si="11"/>
        <v>562915000</v>
      </c>
      <c r="W33" s="124">
        <f t="shared" si="12"/>
        <v>36000000</v>
      </c>
      <c r="X33" s="124">
        <f t="shared" si="13"/>
        <v>24000000</v>
      </c>
      <c r="Y33" s="125">
        <f t="shared" si="14"/>
        <v>110400000</v>
      </c>
      <c r="Z33" s="125">
        <f t="shared" si="15"/>
        <v>5112000</v>
      </c>
      <c r="AA33" s="125">
        <f t="shared" si="16"/>
        <v>5376000</v>
      </c>
      <c r="AB33" s="126">
        <f t="shared" si="17"/>
        <v>101324700</v>
      </c>
      <c r="AC33" s="126">
        <f t="shared" si="18"/>
        <v>56291500</v>
      </c>
      <c r="AD33" s="126">
        <f t="shared" si="19"/>
        <v>90066400</v>
      </c>
      <c r="AE33" s="81">
        <f t="shared" si="20"/>
        <v>134344400</v>
      </c>
    </row>
    <row r="34" spans="2:31" s="220" customFormat="1" x14ac:dyDescent="0.25">
      <c r="B34" s="208">
        <v>24</v>
      </c>
      <c r="C34" s="209" t="str">
        <f>'7410 Kab. Buton Utara'!B9</f>
        <v>Kulisusu</v>
      </c>
      <c r="D34" s="209" t="str">
        <f>'7410 Kab. Buton Utara'!C9</f>
        <v>Tomoahi</v>
      </c>
      <c r="E34" s="210">
        <f t="shared" si="5"/>
        <v>517529596.15384614</v>
      </c>
      <c r="F34" s="209" t="str">
        <f>'7410 Kab. Buton Utara (2)'!D9</f>
        <v>Tertinggal</v>
      </c>
      <c r="G34" s="209">
        <f>'7410 Kab. Buton Utara'!E9</f>
        <v>4</v>
      </c>
      <c r="H34" s="211">
        <f>'7410 Kab. Buton Utara'!F9</f>
        <v>955</v>
      </c>
      <c r="I34" s="212">
        <f t="shared" si="6"/>
        <v>1.9968218124032953E-2</v>
      </c>
      <c r="J34" s="212">
        <f t="shared" si="7"/>
        <v>1.9968218124032954E-3</v>
      </c>
      <c r="K34" s="211">
        <f>'7410 Kab. Buton Utara'!G9</f>
        <v>82</v>
      </c>
      <c r="L34" s="212">
        <f t="shared" si="8"/>
        <v>1.0671525247267048E-2</v>
      </c>
      <c r="M34" s="212">
        <f t="shared" si="0"/>
        <v>5.3357626236335241E-3</v>
      </c>
      <c r="N34" s="213">
        <f>'7410 Kab. Buton Utara'!H9</f>
        <v>43.266348999999998</v>
      </c>
      <c r="O34" s="212">
        <f t="shared" si="1"/>
        <v>2.482127781882975E-2</v>
      </c>
      <c r="P34" s="212">
        <f t="shared" si="2"/>
        <v>3.7231916728244622E-3</v>
      </c>
      <c r="Q34" s="213">
        <f>'7410 Kab. Buton Utara'!I9</f>
        <v>41.039921</v>
      </c>
      <c r="R34" s="212">
        <f t="shared" si="3"/>
        <v>1.1338711203603868E-2</v>
      </c>
      <c r="S34" s="212">
        <f t="shared" si="4"/>
        <v>2.8346778009009669E-3</v>
      </c>
      <c r="T34" s="208">
        <f t="shared" si="9"/>
        <v>1.3890453909762249E-2</v>
      </c>
      <c r="U34" s="214">
        <f t="shared" si="10"/>
        <v>62302248.686711542</v>
      </c>
      <c r="V34" s="215">
        <f t="shared" si="11"/>
        <v>579831000</v>
      </c>
      <c r="W34" s="216">
        <f t="shared" si="12"/>
        <v>36000000</v>
      </c>
      <c r="X34" s="216">
        <f t="shared" si="13"/>
        <v>24000000</v>
      </c>
      <c r="Y34" s="217">
        <f t="shared" si="14"/>
        <v>110400000</v>
      </c>
      <c r="Z34" s="217">
        <f t="shared" si="15"/>
        <v>5112000</v>
      </c>
      <c r="AA34" s="217">
        <f t="shared" si="16"/>
        <v>5376000</v>
      </c>
      <c r="AB34" s="218">
        <f t="shared" si="17"/>
        <v>104369580</v>
      </c>
      <c r="AC34" s="218">
        <f t="shared" si="18"/>
        <v>57983100</v>
      </c>
      <c r="AD34" s="218">
        <f t="shared" si="19"/>
        <v>92772960</v>
      </c>
      <c r="AE34" s="219">
        <f t="shared" si="20"/>
        <v>143817360</v>
      </c>
    </row>
    <row r="35" spans="2:31" s="69" customFormat="1" x14ac:dyDescent="0.25">
      <c r="B35" s="91">
        <v>25</v>
      </c>
      <c r="C35" s="74" t="str">
        <f>'7410 Kab. Buton Utara'!B11</f>
        <v>Kulisusu</v>
      </c>
      <c r="D35" s="74" t="str">
        <f>'7410 Kab. Buton Utara'!C11</f>
        <v>Rombo</v>
      </c>
      <c r="E35" s="75">
        <f t="shared" si="5"/>
        <v>517529596.15384614</v>
      </c>
      <c r="F35" s="74" t="str">
        <f>'7410 Kab. Buton Utara (2)'!D11</f>
        <v>Tertinggal</v>
      </c>
      <c r="G35" s="74">
        <f>'7410 Kab. Buton Utara'!E11</f>
        <v>6</v>
      </c>
      <c r="H35" s="112">
        <f>'7410 Kab. Buton Utara'!F11</f>
        <v>1034</v>
      </c>
      <c r="I35" s="92">
        <f t="shared" si="6"/>
        <v>2.162003930916238E-2</v>
      </c>
      <c r="J35" s="92">
        <f t="shared" si="7"/>
        <v>2.1620039309162382E-3</v>
      </c>
      <c r="K35" s="112">
        <f>'7410 Kab. Buton Utara'!G11</f>
        <v>155</v>
      </c>
      <c r="L35" s="92">
        <f t="shared" si="8"/>
        <v>2.017178552837064E-2</v>
      </c>
      <c r="M35" s="92">
        <f t="shared" si="0"/>
        <v>1.008589276418532E-2</v>
      </c>
      <c r="N35" s="93">
        <f>'7410 Kab. Buton Utara'!H11</f>
        <v>0.95215399999999994</v>
      </c>
      <c r="O35" s="92">
        <f t="shared" si="1"/>
        <v>5.4623696028315266E-4</v>
      </c>
      <c r="P35" s="92">
        <f t="shared" si="2"/>
        <v>8.193554404247289E-5</v>
      </c>
      <c r="Q35" s="93">
        <f>'7410 Kab. Buton Utara'!I11</f>
        <v>45.555869999999999</v>
      </c>
      <c r="R35" s="92">
        <f t="shared" si="3"/>
        <v>1.2586399802254037E-2</v>
      </c>
      <c r="S35" s="92">
        <f t="shared" si="4"/>
        <v>3.1465999505635093E-3</v>
      </c>
      <c r="T35" s="91">
        <f t="shared" si="9"/>
        <v>1.547643218970754E-2</v>
      </c>
      <c r="U35" s="149">
        <f t="shared" si="10"/>
        <v>69415768.075694978</v>
      </c>
      <c r="V35" s="94">
        <f t="shared" si="11"/>
        <v>586945000</v>
      </c>
      <c r="W35" s="124">
        <f t="shared" si="12"/>
        <v>36000000</v>
      </c>
      <c r="X35" s="124">
        <f t="shared" si="13"/>
        <v>24000000</v>
      </c>
      <c r="Y35" s="125">
        <f t="shared" si="14"/>
        <v>110400000</v>
      </c>
      <c r="Z35" s="125">
        <f t="shared" si="15"/>
        <v>5112000</v>
      </c>
      <c r="AA35" s="125">
        <f t="shared" si="16"/>
        <v>5376000</v>
      </c>
      <c r="AB35" s="126">
        <f t="shared" si="17"/>
        <v>105650100</v>
      </c>
      <c r="AC35" s="126">
        <f t="shared" si="18"/>
        <v>58694500</v>
      </c>
      <c r="AD35" s="126">
        <f t="shared" si="19"/>
        <v>93911200</v>
      </c>
      <c r="AE35" s="81">
        <f t="shared" si="20"/>
        <v>147801200</v>
      </c>
    </row>
    <row r="36" spans="2:31" s="220" customFormat="1" x14ac:dyDescent="0.25">
      <c r="B36" s="208">
        <v>26</v>
      </c>
      <c r="C36" s="209" t="str">
        <f>'7410 Kab. Buton Utara'!B14</f>
        <v>Kulisusu</v>
      </c>
      <c r="D36" s="209" t="str">
        <f>'7410 Kab. Buton Utara'!C14</f>
        <v>Loji</v>
      </c>
      <c r="E36" s="210">
        <f t="shared" si="5"/>
        <v>517529596.15384614</v>
      </c>
      <c r="F36" s="209" t="str">
        <f>'7410 Kab. Buton Utara (2)'!D14</f>
        <v>Tertinggal</v>
      </c>
      <c r="G36" s="209">
        <f>'7410 Kab. Buton Utara'!E14</f>
        <v>4</v>
      </c>
      <c r="H36" s="211">
        <f>'7410 Kab. Buton Utara'!F14</f>
        <v>1169</v>
      </c>
      <c r="I36" s="212">
        <f t="shared" si="6"/>
        <v>2.4442771714130389E-2</v>
      </c>
      <c r="J36" s="212">
        <f t="shared" si="7"/>
        <v>2.4442771714130391E-3</v>
      </c>
      <c r="K36" s="211">
        <f>'7410 Kab. Buton Utara'!G14</f>
        <v>81</v>
      </c>
      <c r="L36" s="212">
        <f t="shared" si="8"/>
        <v>1.0541384695471109E-2</v>
      </c>
      <c r="M36" s="212">
        <f t="shared" si="0"/>
        <v>5.2706923477355543E-3</v>
      </c>
      <c r="N36" s="213">
        <f>'7410 Kab. Buton Utara'!H14</f>
        <v>1.616592</v>
      </c>
      <c r="O36" s="212">
        <f t="shared" si="1"/>
        <v>9.274154181971218E-4</v>
      </c>
      <c r="P36" s="212">
        <f t="shared" si="2"/>
        <v>1.3911231272956825E-4</v>
      </c>
      <c r="Q36" s="213">
        <f>'7410 Kab. Buton Utara'!I14</f>
        <v>58.791933999999998</v>
      </c>
      <c r="R36" s="212">
        <f t="shared" si="3"/>
        <v>1.6243324657650757E-2</v>
      </c>
      <c r="S36" s="212">
        <f t="shared" si="4"/>
        <v>4.0608311644126892E-3</v>
      </c>
      <c r="T36" s="208">
        <f t="shared" si="9"/>
        <v>1.1914912996290852E-2</v>
      </c>
      <c r="U36" s="214">
        <f t="shared" si="10"/>
        <v>53441440.96354802</v>
      </c>
      <c r="V36" s="215">
        <f t="shared" si="11"/>
        <v>570971000</v>
      </c>
      <c r="W36" s="216">
        <f t="shared" si="12"/>
        <v>36000000</v>
      </c>
      <c r="X36" s="216">
        <f t="shared" si="13"/>
        <v>24000000</v>
      </c>
      <c r="Y36" s="217">
        <f t="shared" si="14"/>
        <v>110400000</v>
      </c>
      <c r="Z36" s="217">
        <f t="shared" si="15"/>
        <v>5112000</v>
      </c>
      <c r="AA36" s="217">
        <f t="shared" si="16"/>
        <v>5376000</v>
      </c>
      <c r="AB36" s="218">
        <f t="shared" si="17"/>
        <v>102774780</v>
      </c>
      <c r="AC36" s="218">
        <f t="shared" si="18"/>
        <v>57097100</v>
      </c>
      <c r="AD36" s="218">
        <f t="shared" si="19"/>
        <v>91355360</v>
      </c>
      <c r="AE36" s="219">
        <f t="shared" si="20"/>
        <v>138855760</v>
      </c>
    </row>
    <row r="37" spans="2:31" s="69" customFormat="1" x14ac:dyDescent="0.25">
      <c r="B37" s="91">
        <v>27</v>
      </c>
      <c r="C37" s="74" t="str">
        <f>'7410 Kab. Buton Utara'!B16</f>
        <v>Kulisusu</v>
      </c>
      <c r="D37" s="74" t="str">
        <f>'7410 Kab. Buton Utara'!C16</f>
        <v>Linsowu</v>
      </c>
      <c r="E37" s="75">
        <f t="shared" si="5"/>
        <v>517529596.15384614</v>
      </c>
      <c r="F37" s="74" t="str">
        <f>'7410 Kab. Buton Utara (2)'!D16</f>
        <v>Berkembang</v>
      </c>
      <c r="G37" s="74">
        <f>'7410 Kab. Buton Utara'!E16</f>
        <v>5</v>
      </c>
      <c r="H37" s="112">
        <f>'7410 Kab. Buton Utara'!F16</f>
        <v>971</v>
      </c>
      <c r="I37" s="92">
        <f t="shared" si="6"/>
        <v>2.0302764186843975E-2</v>
      </c>
      <c r="J37" s="92">
        <f t="shared" si="7"/>
        <v>2.0302764186843976E-3</v>
      </c>
      <c r="K37" s="112">
        <f>'7410 Kab. Buton Utara'!G16</f>
        <v>123</v>
      </c>
      <c r="L37" s="92">
        <f t="shared" si="8"/>
        <v>1.6007287870900572E-2</v>
      </c>
      <c r="M37" s="92">
        <f t="shared" si="0"/>
        <v>8.0036439354502862E-3</v>
      </c>
      <c r="N37" s="93">
        <f>'7410 Kab. Buton Utara'!H16</f>
        <v>7.6512409999999997</v>
      </c>
      <c r="O37" s="92">
        <f t="shared" si="1"/>
        <v>4.389406153031788E-3</v>
      </c>
      <c r="P37" s="92">
        <f t="shared" si="2"/>
        <v>6.5841092295476817E-4</v>
      </c>
      <c r="Q37" s="93">
        <f>'7410 Kab. Buton Utara'!I16</f>
        <v>32.990375</v>
      </c>
      <c r="R37" s="92">
        <f t="shared" si="3"/>
        <v>9.1147430479603733E-3</v>
      </c>
      <c r="S37" s="92">
        <f t="shared" si="4"/>
        <v>2.2786857619900933E-3</v>
      </c>
      <c r="T37" s="91">
        <f t="shared" si="9"/>
        <v>1.2971017039079545E-2</v>
      </c>
      <c r="U37" s="149">
        <f t="shared" si="10"/>
        <v>58178338.486142285</v>
      </c>
      <c r="V37" s="94">
        <f t="shared" si="11"/>
        <v>575707000</v>
      </c>
      <c r="W37" s="124">
        <f t="shared" si="12"/>
        <v>36000000</v>
      </c>
      <c r="X37" s="124">
        <f t="shared" si="13"/>
        <v>24000000</v>
      </c>
      <c r="Y37" s="125">
        <f t="shared" si="14"/>
        <v>110400000</v>
      </c>
      <c r="Z37" s="125">
        <f t="shared" si="15"/>
        <v>5112000</v>
      </c>
      <c r="AA37" s="125">
        <f t="shared" si="16"/>
        <v>5376000</v>
      </c>
      <c r="AB37" s="126">
        <f t="shared" si="17"/>
        <v>103627260</v>
      </c>
      <c r="AC37" s="126">
        <f t="shared" si="18"/>
        <v>57570700</v>
      </c>
      <c r="AD37" s="126">
        <f t="shared" si="19"/>
        <v>92113120</v>
      </c>
      <c r="AE37" s="81">
        <f t="shared" si="20"/>
        <v>141507920</v>
      </c>
    </row>
    <row r="38" spans="2:31" s="220" customFormat="1" x14ac:dyDescent="0.25">
      <c r="B38" s="208">
        <v>28</v>
      </c>
      <c r="C38" s="209" t="str">
        <f>'7410 Kab. Buton Utara'!B25</f>
        <v>Kulisusu</v>
      </c>
      <c r="D38" s="209" t="str">
        <f>'7410 Kab. Buton Utara'!C25</f>
        <v>Tri Wacu-Wacu</v>
      </c>
      <c r="E38" s="210">
        <f t="shared" si="5"/>
        <v>517529596.15384614</v>
      </c>
      <c r="F38" s="209" t="str">
        <f>'7410 Kab. Buton Utara (2)'!D25</f>
        <v>Tertinggal</v>
      </c>
      <c r="G38" s="209">
        <f>'7410 Kab. Buton Utara'!E25</f>
        <v>5</v>
      </c>
      <c r="H38" s="211">
        <f>'7410 Kab. Buton Utara'!F25</f>
        <v>496</v>
      </c>
      <c r="I38" s="212">
        <f t="shared" si="6"/>
        <v>1.0370927947141721E-2</v>
      </c>
      <c r="J38" s="212">
        <f t="shared" si="7"/>
        <v>1.0370927947141722E-3</v>
      </c>
      <c r="K38" s="211">
        <f>'7410 Kab. Buton Utara'!G25</f>
        <v>143</v>
      </c>
      <c r="L38" s="212">
        <f t="shared" si="8"/>
        <v>1.8610098906819365E-2</v>
      </c>
      <c r="M38" s="212">
        <f t="shared" si="0"/>
        <v>9.3050494534096823E-3</v>
      </c>
      <c r="N38" s="213">
        <f>'7410 Kab. Buton Utara'!H25</f>
        <v>54.578850000000003</v>
      </c>
      <c r="O38" s="212">
        <f t="shared" si="1"/>
        <v>3.1311095809869148E-2</v>
      </c>
      <c r="P38" s="212">
        <f t="shared" si="2"/>
        <v>4.6966643714803722E-3</v>
      </c>
      <c r="Q38" s="213">
        <f>'7410 Kab. Buton Utara'!I25</f>
        <v>64.750073</v>
      </c>
      <c r="R38" s="212">
        <f t="shared" si="3"/>
        <v>1.7889468602029432E-2</v>
      </c>
      <c r="S38" s="212">
        <f t="shared" si="4"/>
        <v>4.472367150507358E-3</v>
      </c>
      <c r="T38" s="208">
        <f t="shared" si="9"/>
        <v>1.9511173770111585E-2</v>
      </c>
      <c r="U38" s="214">
        <f t="shared" si="10"/>
        <v>87512618.975022495</v>
      </c>
      <c r="V38" s="215">
        <f t="shared" si="11"/>
        <v>605042000</v>
      </c>
      <c r="W38" s="216">
        <f t="shared" si="12"/>
        <v>36000000</v>
      </c>
      <c r="X38" s="216">
        <f t="shared" si="13"/>
        <v>24000000</v>
      </c>
      <c r="Y38" s="217">
        <f t="shared" si="14"/>
        <v>110400000</v>
      </c>
      <c r="Z38" s="217">
        <f t="shared" si="15"/>
        <v>5112000</v>
      </c>
      <c r="AA38" s="217">
        <f t="shared" si="16"/>
        <v>5376000</v>
      </c>
      <c r="AB38" s="218">
        <f t="shared" si="17"/>
        <v>108907560</v>
      </c>
      <c r="AC38" s="218">
        <f t="shared" si="18"/>
        <v>60504200</v>
      </c>
      <c r="AD38" s="218">
        <f t="shared" si="19"/>
        <v>96806720</v>
      </c>
      <c r="AE38" s="219">
        <f t="shared" si="20"/>
        <v>157935520</v>
      </c>
    </row>
    <row r="39" spans="2:31" s="69" customFormat="1" x14ac:dyDescent="0.25">
      <c r="B39" s="91">
        <v>29</v>
      </c>
      <c r="C39" s="74" t="str">
        <f>'7410 Kab. Buton Utara'!B27</f>
        <v>Kulisusu</v>
      </c>
      <c r="D39" s="74" t="str">
        <f>'7410 Kab. Buton Utara'!C27</f>
        <v>Lantagi</v>
      </c>
      <c r="E39" s="75">
        <f t="shared" si="5"/>
        <v>517529596.15384614</v>
      </c>
      <c r="F39" s="74" t="str">
        <f>'7410 Kab. Buton Utara (2)'!D27</f>
        <v>Tertinggal</v>
      </c>
      <c r="G39" s="74">
        <f>'7410 Kab. Buton Utara'!E27</f>
        <v>6</v>
      </c>
      <c r="H39" s="112">
        <f>'7410 Kab. Buton Utara'!F27</f>
        <v>569</v>
      </c>
      <c r="I39" s="92">
        <f t="shared" si="6"/>
        <v>1.1897294358717015E-2</v>
      </c>
      <c r="J39" s="92">
        <f t="shared" si="7"/>
        <v>1.1897294358717016E-3</v>
      </c>
      <c r="K39" s="112">
        <f>'7410 Kab. Buton Utara'!G27</f>
        <v>222</v>
      </c>
      <c r="L39" s="92">
        <f t="shared" si="8"/>
        <v>2.8891202498698594E-2</v>
      </c>
      <c r="M39" s="92">
        <f t="shared" si="0"/>
        <v>1.4445601249349297E-2</v>
      </c>
      <c r="N39" s="93">
        <f>'7410 Kab. Buton Utara'!H27</f>
        <v>3.3039299999999998</v>
      </c>
      <c r="O39" s="92">
        <f t="shared" si="1"/>
        <v>1.8954167920192705E-3</v>
      </c>
      <c r="P39" s="92">
        <f t="shared" si="2"/>
        <v>2.8431251880289057E-4</v>
      </c>
      <c r="Q39" s="93">
        <f>'7410 Kab. Buton Utara'!I27</f>
        <v>35.253539000000004</v>
      </c>
      <c r="R39" s="92">
        <f t="shared" si="3"/>
        <v>9.7400211278668384E-3</v>
      </c>
      <c r="S39" s="92">
        <f t="shared" si="4"/>
        <v>2.4350052819667096E-3</v>
      </c>
      <c r="T39" s="91">
        <f t="shared" si="9"/>
        <v>1.83546484859906E-2</v>
      </c>
      <c r="U39" s="149">
        <f t="shared" si="10"/>
        <v>82325306.427004501</v>
      </c>
      <c r="V39" s="94">
        <f t="shared" si="11"/>
        <v>599854000</v>
      </c>
      <c r="W39" s="124">
        <f t="shared" si="12"/>
        <v>36000000</v>
      </c>
      <c r="X39" s="124">
        <f t="shared" si="13"/>
        <v>24000000</v>
      </c>
      <c r="Y39" s="125">
        <f t="shared" si="14"/>
        <v>110400000</v>
      </c>
      <c r="Z39" s="125">
        <f t="shared" si="15"/>
        <v>5112000</v>
      </c>
      <c r="AA39" s="125">
        <f t="shared" si="16"/>
        <v>5376000</v>
      </c>
      <c r="AB39" s="126">
        <f t="shared" si="17"/>
        <v>107973720</v>
      </c>
      <c r="AC39" s="126">
        <f t="shared" si="18"/>
        <v>59985400</v>
      </c>
      <c r="AD39" s="126">
        <f t="shared" si="19"/>
        <v>95976640</v>
      </c>
      <c r="AE39" s="81">
        <f t="shared" si="20"/>
        <v>155030240</v>
      </c>
    </row>
    <row r="40" spans="2:31" s="220" customFormat="1" x14ac:dyDescent="0.25">
      <c r="B40" s="208">
        <v>30</v>
      </c>
      <c r="C40" s="209" t="str">
        <f>'7410 Kab. Buton Utara'!B33</f>
        <v>Kulisusu</v>
      </c>
      <c r="D40" s="209" t="str">
        <f>'7410 Kab. Buton Utara'!C33</f>
        <v>Malalanda</v>
      </c>
      <c r="E40" s="210">
        <f t="shared" si="5"/>
        <v>517529596.15384614</v>
      </c>
      <c r="F40" s="209" t="str">
        <f>'7410 Kab. Buton Utara (2)'!D33</f>
        <v>Tertinggal</v>
      </c>
      <c r="G40" s="209">
        <f>'7410 Kab. Buton Utara'!E33</f>
        <v>5</v>
      </c>
      <c r="H40" s="211">
        <f>'7410 Kab. Buton Utara'!F33</f>
        <v>592</v>
      </c>
      <c r="I40" s="212">
        <f t="shared" si="6"/>
        <v>1.2378204324007862E-2</v>
      </c>
      <c r="J40" s="212">
        <f t="shared" si="7"/>
        <v>1.2378204324007863E-3</v>
      </c>
      <c r="K40" s="211">
        <f>'7410 Kab. Buton Utara'!G33</f>
        <v>111</v>
      </c>
      <c r="L40" s="212">
        <f t="shared" si="8"/>
        <v>1.4445601249349297E-2</v>
      </c>
      <c r="M40" s="212">
        <f t="shared" si="0"/>
        <v>7.2228006246746485E-3</v>
      </c>
      <c r="N40" s="213">
        <f>'7410 Kab. Buton Utara'!H33</f>
        <v>4.8976769999999998</v>
      </c>
      <c r="O40" s="212">
        <f t="shared" si="1"/>
        <v>2.8097263645678223E-3</v>
      </c>
      <c r="P40" s="212">
        <f t="shared" si="2"/>
        <v>4.2145895468517335E-4</v>
      </c>
      <c r="Q40" s="213">
        <f>'7410 Kab. Buton Utara'!I33</f>
        <v>32.513989000000002</v>
      </c>
      <c r="R40" s="212">
        <f t="shared" si="3"/>
        <v>8.9831247810675113E-3</v>
      </c>
      <c r="S40" s="212">
        <f t="shared" si="4"/>
        <v>2.2457811952668778E-3</v>
      </c>
      <c r="T40" s="208">
        <f t="shared" si="9"/>
        <v>1.1127861207027485E-2</v>
      </c>
      <c r="U40" s="214">
        <f t="shared" si="10"/>
        <v>49911311.809917875</v>
      </c>
      <c r="V40" s="215">
        <f t="shared" si="11"/>
        <v>567440000</v>
      </c>
      <c r="W40" s="216">
        <f t="shared" si="12"/>
        <v>36000000</v>
      </c>
      <c r="X40" s="216">
        <f t="shared" si="13"/>
        <v>24000000</v>
      </c>
      <c r="Y40" s="217">
        <f t="shared" si="14"/>
        <v>110400000</v>
      </c>
      <c r="Z40" s="217">
        <f t="shared" si="15"/>
        <v>5112000</v>
      </c>
      <c r="AA40" s="217">
        <f t="shared" si="16"/>
        <v>5376000</v>
      </c>
      <c r="AB40" s="218">
        <f t="shared" si="17"/>
        <v>102139200</v>
      </c>
      <c r="AC40" s="218">
        <f t="shared" si="18"/>
        <v>56744000</v>
      </c>
      <c r="AD40" s="218">
        <f t="shared" si="19"/>
        <v>90790400</v>
      </c>
      <c r="AE40" s="219">
        <f t="shared" si="20"/>
        <v>136878400</v>
      </c>
    </row>
    <row r="41" spans="2:31" s="69" customFormat="1" x14ac:dyDescent="0.25">
      <c r="B41" s="91">
        <v>31</v>
      </c>
      <c r="C41" s="74" t="str">
        <f>'7410 Kab. Buton Utara'!B36</f>
        <v>Kulisusu</v>
      </c>
      <c r="D41" s="74" t="str">
        <f>'7410 Kab. Buton Utara'!C36</f>
        <v>Kalibu</v>
      </c>
      <c r="E41" s="75">
        <f t="shared" si="5"/>
        <v>517529596.15384614</v>
      </c>
      <c r="F41" s="74" t="str">
        <f>'7410 Kab. Buton Utara (2)'!D36</f>
        <v>Tertinggal</v>
      </c>
      <c r="G41" s="74">
        <f>'7410 Kab. Buton Utara'!E36</f>
        <v>3</v>
      </c>
      <c r="H41" s="112">
        <f>'7410 Kab. Buton Utara'!F36</f>
        <v>927</v>
      </c>
      <c r="I41" s="92">
        <f t="shared" si="6"/>
        <v>1.9382762514113663E-2</v>
      </c>
      <c r="J41" s="92">
        <f t="shared" si="7"/>
        <v>1.9382762514113664E-3</v>
      </c>
      <c r="K41" s="112">
        <f>'7410 Kab. Buton Utara'!G36</f>
        <v>65</v>
      </c>
      <c r="L41" s="92">
        <f t="shared" si="8"/>
        <v>8.4591358667360748E-3</v>
      </c>
      <c r="M41" s="92">
        <f t="shared" si="0"/>
        <v>4.2295679333680374E-3</v>
      </c>
      <c r="N41" s="93">
        <f>'7410 Kab. Buton Utara'!H36</f>
        <v>32.588617999999997</v>
      </c>
      <c r="O41" s="92">
        <f t="shared" si="1"/>
        <v>1.8695618183769466E-2</v>
      </c>
      <c r="P41" s="92">
        <f t="shared" si="2"/>
        <v>2.8043427275654198E-3</v>
      </c>
      <c r="Q41" s="93">
        <f>'7410 Kab. Buton Utara'!I36</f>
        <v>24.736322000000001</v>
      </c>
      <c r="R41" s="92">
        <f t="shared" si="3"/>
        <v>6.8342726926144143E-3</v>
      </c>
      <c r="S41" s="92">
        <f t="shared" si="4"/>
        <v>1.7085681731536036E-3</v>
      </c>
      <c r="T41" s="91">
        <f t="shared" si="9"/>
        <v>1.0680755085498428E-2</v>
      </c>
      <c r="U41" s="149">
        <f t="shared" si="10"/>
        <v>47905926.172139883</v>
      </c>
      <c r="V41" s="94">
        <f t="shared" si="11"/>
        <v>565435000</v>
      </c>
      <c r="W41" s="124">
        <f t="shared" si="12"/>
        <v>36000000</v>
      </c>
      <c r="X41" s="124">
        <f t="shared" si="13"/>
        <v>24000000</v>
      </c>
      <c r="Y41" s="125">
        <f t="shared" si="14"/>
        <v>110400000</v>
      </c>
      <c r="Z41" s="125">
        <f t="shared" si="15"/>
        <v>5112000</v>
      </c>
      <c r="AA41" s="125">
        <f t="shared" si="16"/>
        <v>5376000</v>
      </c>
      <c r="AB41" s="126">
        <f t="shared" si="17"/>
        <v>101778300</v>
      </c>
      <c r="AC41" s="126">
        <f t="shared" si="18"/>
        <v>56543500</v>
      </c>
      <c r="AD41" s="126">
        <f t="shared" si="19"/>
        <v>90469600</v>
      </c>
      <c r="AE41" s="81">
        <f t="shared" si="20"/>
        <v>135755600</v>
      </c>
    </row>
    <row r="42" spans="2:31" s="220" customFormat="1" x14ac:dyDescent="0.25">
      <c r="B42" s="208">
        <v>32</v>
      </c>
      <c r="C42" s="209" t="str">
        <f>'7410 Kab. Buton Utara'!B37</f>
        <v>Kulisusu</v>
      </c>
      <c r="D42" s="209" t="str">
        <f>'7410 Kab. Buton Utara'!C37</f>
        <v>Wasalabose</v>
      </c>
      <c r="E42" s="210">
        <f t="shared" si="5"/>
        <v>517529596.15384614</v>
      </c>
      <c r="F42" s="209" t="str">
        <f>'7410 Kab. Buton Utara (2)'!D37</f>
        <v>Tertinggal</v>
      </c>
      <c r="G42" s="209">
        <f>'7410 Kab. Buton Utara'!E37</f>
        <v>4</v>
      </c>
      <c r="H42" s="211">
        <f>'7410 Kab. Buton Utara'!F37</f>
        <v>741</v>
      </c>
      <c r="I42" s="212">
        <f t="shared" si="6"/>
        <v>1.5493664533935516E-2</v>
      </c>
      <c r="J42" s="212">
        <f t="shared" si="7"/>
        <v>1.5493664533935518E-3</v>
      </c>
      <c r="K42" s="211">
        <f>'7410 Kab. Buton Utara'!G37</f>
        <v>88</v>
      </c>
      <c r="L42" s="212">
        <f t="shared" si="8"/>
        <v>1.1452368558042686E-2</v>
      </c>
      <c r="M42" s="212">
        <f t="shared" si="0"/>
        <v>5.726184279021343E-3</v>
      </c>
      <c r="N42" s="213">
        <f>'7410 Kab. Buton Utara'!H37</f>
        <v>4.2722449999999998</v>
      </c>
      <c r="O42" s="212">
        <f t="shared" si="1"/>
        <v>2.4509250839516482E-3</v>
      </c>
      <c r="P42" s="212">
        <f t="shared" si="2"/>
        <v>3.6763876259274724E-4</v>
      </c>
      <c r="Q42" s="213">
        <f>'7410 Kab. Buton Utara'!I37</f>
        <v>49.819508999999996</v>
      </c>
      <c r="R42" s="212">
        <f t="shared" si="3"/>
        <v>1.3764378953271955E-2</v>
      </c>
      <c r="S42" s="212">
        <f t="shared" si="4"/>
        <v>3.4410947383179888E-3</v>
      </c>
      <c r="T42" s="208">
        <f t="shared" si="9"/>
        <v>1.1084284233325631E-2</v>
      </c>
      <c r="U42" s="214">
        <f t="shared" si="10"/>
        <v>49715857.905371301</v>
      </c>
      <c r="V42" s="215">
        <f t="shared" si="11"/>
        <v>567245000</v>
      </c>
      <c r="W42" s="216">
        <f t="shared" si="12"/>
        <v>36000000</v>
      </c>
      <c r="X42" s="216">
        <f t="shared" si="13"/>
        <v>24000000</v>
      </c>
      <c r="Y42" s="217">
        <f t="shared" si="14"/>
        <v>110400000</v>
      </c>
      <c r="Z42" s="217">
        <f t="shared" si="15"/>
        <v>5112000</v>
      </c>
      <c r="AA42" s="217">
        <f t="shared" si="16"/>
        <v>5376000</v>
      </c>
      <c r="AB42" s="218">
        <f t="shared" si="17"/>
        <v>102104100</v>
      </c>
      <c r="AC42" s="218">
        <f t="shared" si="18"/>
        <v>56724500</v>
      </c>
      <c r="AD42" s="218">
        <f t="shared" si="19"/>
        <v>90759200</v>
      </c>
      <c r="AE42" s="219">
        <f t="shared" si="20"/>
        <v>136769200</v>
      </c>
    </row>
    <row r="43" spans="2:31" s="69" customFormat="1" x14ac:dyDescent="0.25">
      <c r="B43" s="91">
        <v>33</v>
      </c>
      <c r="C43" s="74" t="str">
        <f>'7410 Kab. Buton Utara'!B45</f>
        <v>Kulisusu</v>
      </c>
      <c r="D43" s="74" t="str">
        <f>'7410 Kab. Buton Utara'!C45</f>
        <v>Jampaka</v>
      </c>
      <c r="E43" s="75">
        <f t="shared" si="5"/>
        <v>517529596.15384614</v>
      </c>
      <c r="F43" s="74" t="str">
        <f>'7410 Kab. Buton Utara (2)'!D45</f>
        <v>Tertinggal</v>
      </c>
      <c r="G43" s="74">
        <f>'7410 Kab. Buton Utara'!E45</f>
        <v>5</v>
      </c>
      <c r="H43" s="112">
        <f>'7410 Kab. Buton Utara'!F45</f>
        <v>588</v>
      </c>
      <c r="I43" s="92">
        <f t="shared" si="6"/>
        <v>1.2294567808305106E-2</v>
      </c>
      <c r="J43" s="92">
        <f t="shared" si="7"/>
        <v>1.2294567808305108E-3</v>
      </c>
      <c r="K43" s="112">
        <f>'7410 Kab. Buton Utara'!G45</f>
        <v>150</v>
      </c>
      <c r="L43" s="92">
        <f t="shared" si="8"/>
        <v>1.9521082769390942E-2</v>
      </c>
      <c r="M43" s="92">
        <f t="shared" si="0"/>
        <v>9.760541384695471E-3</v>
      </c>
      <c r="N43" s="93">
        <f>'7410 Kab. Buton Utara'!H45</f>
        <v>48.027121000000001</v>
      </c>
      <c r="O43" s="92">
        <f t="shared" si="1"/>
        <v>2.7552463767616549E-2</v>
      </c>
      <c r="P43" s="92">
        <f t="shared" si="2"/>
        <v>4.1328695651424822E-3</v>
      </c>
      <c r="Q43" s="93">
        <f>'7410 Kab. Buton Utara'!I45</f>
        <v>43.902354000000003</v>
      </c>
      <c r="R43" s="92">
        <f t="shared" si="3"/>
        <v>1.2129558269967993E-2</v>
      </c>
      <c r="S43" s="92">
        <f t="shared" si="4"/>
        <v>3.0323895674919982E-3</v>
      </c>
      <c r="T43" s="91">
        <f t="shared" si="9"/>
        <v>1.8155257298160463E-2</v>
      </c>
      <c r="U43" s="149">
        <f t="shared" si="10"/>
        <v>81430985.80574666</v>
      </c>
      <c r="V43" s="94">
        <f t="shared" si="11"/>
        <v>598960000</v>
      </c>
      <c r="W43" s="124">
        <f t="shared" si="12"/>
        <v>36000000</v>
      </c>
      <c r="X43" s="124">
        <f t="shared" si="13"/>
        <v>24000000</v>
      </c>
      <c r="Y43" s="125">
        <f t="shared" si="14"/>
        <v>110400000</v>
      </c>
      <c r="Z43" s="125">
        <f t="shared" si="15"/>
        <v>5112000</v>
      </c>
      <c r="AA43" s="125">
        <f t="shared" si="16"/>
        <v>5376000</v>
      </c>
      <c r="AB43" s="126">
        <f t="shared" si="17"/>
        <v>107812800</v>
      </c>
      <c r="AC43" s="126">
        <f t="shared" si="18"/>
        <v>59896000</v>
      </c>
      <c r="AD43" s="126">
        <f t="shared" si="19"/>
        <v>95833600</v>
      </c>
      <c r="AE43" s="81">
        <f t="shared" si="20"/>
        <v>154529600</v>
      </c>
    </row>
    <row r="44" spans="2:31" s="220" customFormat="1" x14ac:dyDescent="0.25">
      <c r="B44" s="208">
        <v>34</v>
      </c>
      <c r="C44" s="209" t="str">
        <f>'7410 Kab. Buton Utara'!B51</f>
        <v>Kulisusu</v>
      </c>
      <c r="D44" s="209" t="str">
        <f>'7410 Kab. Buton Utara'!C51</f>
        <v>Kadacua</v>
      </c>
      <c r="E44" s="210">
        <f t="shared" si="5"/>
        <v>517529596.15384614</v>
      </c>
      <c r="F44" s="209" t="str">
        <f>'7410 Kab. Buton Utara (2)'!D51</f>
        <v>Tertinggal</v>
      </c>
      <c r="G44" s="209">
        <f>'7410 Kab. Buton Utara'!E51</f>
        <v>4</v>
      </c>
      <c r="H44" s="211">
        <f>'7410 Kab. Buton Utara'!F51</f>
        <v>665</v>
      </c>
      <c r="I44" s="212">
        <f t="shared" si="6"/>
        <v>1.3904570735583155E-2</v>
      </c>
      <c r="J44" s="212">
        <f t="shared" si="7"/>
        <v>1.3904570735583156E-3</v>
      </c>
      <c r="K44" s="211">
        <f>'7410 Kab. Buton Utara'!G51</f>
        <v>75</v>
      </c>
      <c r="L44" s="212">
        <f t="shared" si="8"/>
        <v>9.760541384695471E-3</v>
      </c>
      <c r="M44" s="212">
        <f t="shared" si="0"/>
        <v>4.8802706923477355E-3</v>
      </c>
      <c r="N44" s="213">
        <f>'7410 Kab. Buton Utara'!H51</f>
        <v>8.3201719999999995</v>
      </c>
      <c r="O44" s="212">
        <f t="shared" si="1"/>
        <v>4.7731621799761365E-3</v>
      </c>
      <c r="P44" s="212">
        <f t="shared" si="2"/>
        <v>7.1597432699642047E-4</v>
      </c>
      <c r="Q44" s="213">
        <f>'7410 Kab. Buton Utara'!I51</f>
        <v>48.097518999999998</v>
      </c>
      <c r="R44" s="212">
        <f t="shared" si="3"/>
        <v>1.3288619087518464E-2</v>
      </c>
      <c r="S44" s="212">
        <f t="shared" si="4"/>
        <v>3.3221547718796161E-3</v>
      </c>
      <c r="T44" s="208">
        <f t="shared" si="9"/>
        <v>1.0308856864782088E-2</v>
      </c>
      <c r="U44" s="214">
        <f t="shared" si="10"/>
        <v>46237867.260333478</v>
      </c>
      <c r="V44" s="215">
        <f t="shared" si="11"/>
        <v>563767000</v>
      </c>
      <c r="W44" s="216">
        <f t="shared" si="12"/>
        <v>36000000</v>
      </c>
      <c r="X44" s="216">
        <f t="shared" si="13"/>
        <v>24000000</v>
      </c>
      <c r="Y44" s="217">
        <f t="shared" si="14"/>
        <v>110400000</v>
      </c>
      <c r="Z44" s="217">
        <f t="shared" si="15"/>
        <v>5112000</v>
      </c>
      <c r="AA44" s="217">
        <f t="shared" si="16"/>
        <v>5376000</v>
      </c>
      <c r="AB44" s="218">
        <f t="shared" si="17"/>
        <v>101478060</v>
      </c>
      <c r="AC44" s="218">
        <f t="shared" si="18"/>
        <v>56376700</v>
      </c>
      <c r="AD44" s="218">
        <f t="shared" si="19"/>
        <v>90202720</v>
      </c>
      <c r="AE44" s="219">
        <f t="shared" si="20"/>
        <v>134821520</v>
      </c>
    </row>
    <row r="45" spans="2:31" s="69" customFormat="1" x14ac:dyDescent="0.25">
      <c r="B45" s="91">
        <v>35</v>
      </c>
      <c r="C45" s="74" t="str">
        <f>'7410 Kab. Buton Utara'!B52</f>
        <v>Kulisusu</v>
      </c>
      <c r="D45" s="74" t="str">
        <f>'7410 Kab. Buton Utara'!C52</f>
        <v>Laangke</v>
      </c>
      <c r="E45" s="75">
        <f t="shared" si="5"/>
        <v>517529596.15384614</v>
      </c>
      <c r="F45" s="74" t="str">
        <f>'7410 Kab. Buton Utara (2)'!D52</f>
        <v>Berkembang</v>
      </c>
      <c r="G45" s="74">
        <f>'7410 Kab. Buton Utara'!E52</f>
        <v>5</v>
      </c>
      <c r="H45" s="112">
        <f>'7410 Kab. Buton Utara'!F52</f>
        <v>752</v>
      </c>
      <c r="I45" s="92">
        <f t="shared" si="6"/>
        <v>1.5723664952118094E-2</v>
      </c>
      <c r="J45" s="92">
        <f t="shared" si="7"/>
        <v>1.5723664952118094E-3</v>
      </c>
      <c r="K45" s="112">
        <f>'7410 Kab. Buton Utara'!G52</f>
        <v>130</v>
      </c>
      <c r="L45" s="92">
        <f t="shared" si="8"/>
        <v>1.691827173347215E-2</v>
      </c>
      <c r="M45" s="92">
        <f t="shared" si="0"/>
        <v>8.4591358667360748E-3</v>
      </c>
      <c r="N45" s="93">
        <f>'7410 Kab. Buton Utara'!H52</f>
        <v>1.727284</v>
      </c>
      <c r="O45" s="92">
        <f t="shared" si="1"/>
        <v>9.9091781550644646E-4</v>
      </c>
      <c r="P45" s="92">
        <f t="shared" si="2"/>
        <v>1.4863767232596697E-4</v>
      </c>
      <c r="Q45" s="93">
        <f>'7410 Kab. Buton Utara'!I52</f>
        <v>54.308129000000001</v>
      </c>
      <c r="R45" s="92">
        <f t="shared" si="3"/>
        <v>1.5004516961401171E-2</v>
      </c>
      <c r="S45" s="92">
        <f t="shared" si="4"/>
        <v>3.7511292403502928E-3</v>
      </c>
      <c r="T45" s="91">
        <f t="shared" si="9"/>
        <v>1.3931269274624144E-2</v>
      </c>
      <c r="U45" s="149">
        <f t="shared" si="10"/>
        <v>62485316.067258231</v>
      </c>
      <c r="V45" s="94">
        <f t="shared" si="11"/>
        <v>580014000</v>
      </c>
      <c r="W45" s="124">
        <f t="shared" si="12"/>
        <v>36000000</v>
      </c>
      <c r="X45" s="124">
        <f t="shared" si="13"/>
        <v>24000000</v>
      </c>
      <c r="Y45" s="125">
        <f t="shared" si="14"/>
        <v>110400000</v>
      </c>
      <c r="Z45" s="125">
        <f t="shared" si="15"/>
        <v>5112000</v>
      </c>
      <c r="AA45" s="125">
        <f t="shared" si="16"/>
        <v>5376000</v>
      </c>
      <c r="AB45" s="126">
        <f t="shared" si="17"/>
        <v>104402520</v>
      </c>
      <c r="AC45" s="126">
        <f t="shared" si="18"/>
        <v>58001400</v>
      </c>
      <c r="AD45" s="126">
        <f t="shared" si="19"/>
        <v>92802240</v>
      </c>
      <c r="AE45" s="81">
        <f t="shared" si="20"/>
        <v>143919840</v>
      </c>
    </row>
    <row r="46" spans="2:31" s="220" customFormat="1" x14ac:dyDescent="0.25">
      <c r="B46" s="208">
        <v>36</v>
      </c>
      <c r="C46" s="209" t="str">
        <f>'7410 Kab. Buton Utara'!B55</f>
        <v>Kulisusu</v>
      </c>
      <c r="D46" s="209" t="str">
        <f>'7410 Kab. Buton Utara'!C55</f>
        <v>Lemo Ea</v>
      </c>
      <c r="E46" s="210">
        <f t="shared" si="5"/>
        <v>517529596.15384614</v>
      </c>
      <c r="F46" s="209" t="str">
        <f>'7410 Kab. Buton Utara (2)'!D55</f>
        <v>Tertinggal</v>
      </c>
      <c r="G46" s="209">
        <f>'7410 Kab. Buton Utara'!E55</f>
        <v>5</v>
      </c>
      <c r="H46" s="211">
        <f>'7410 Kab. Buton Utara'!F55</f>
        <v>686</v>
      </c>
      <c r="I46" s="212">
        <f t="shared" si="6"/>
        <v>1.4343662443022624E-2</v>
      </c>
      <c r="J46" s="212">
        <f t="shared" si="7"/>
        <v>1.4343662443022625E-3</v>
      </c>
      <c r="K46" s="211">
        <f>'7410 Kab. Buton Utara'!G55</f>
        <v>113</v>
      </c>
      <c r="L46" s="212">
        <f t="shared" si="8"/>
        <v>1.4705882352941176E-2</v>
      </c>
      <c r="M46" s="212">
        <f t="shared" si="0"/>
        <v>7.3529411764705881E-3</v>
      </c>
      <c r="N46" s="213">
        <f>'7410 Kab. Buton Utara'!H55</f>
        <v>1.585844</v>
      </c>
      <c r="O46" s="212">
        <f t="shared" si="1"/>
        <v>9.0977573590330556E-4</v>
      </c>
      <c r="P46" s="212">
        <f t="shared" si="2"/>
        <v>1.3646636038549582E-4</v>
      </c>
      <c r="Q46" s="213">
        <f>'7410 Kab. Buton Utara'!I55</f>
        <v>45.360872999999998</v>
      </c>
      <c r="R46" s="212">
        <f t="shared" si="3"/>
        <v>1.2532525072120684E-2</v>
      </c>
      <c r="S46" s="212">
        <f t="shared" si="4"/>
        <v>3.1331312680301709E-3</v>
      </c>
      <c r="T46" s="208">
        <f t="shared" si="9"/>
        <v>1.2056905049188518E-2</v>
      </c>
      <c r="U46" s="214">
        <f t="shared" si="10"/>
        <v>54078311.74175562</v>
      </c>
      <c r="V46" s="215">
        <f t="shared" si="11"/>
        <v>571607000</v>
      </c>
      <c r="W46" s="216">
        <f t="shared" si="12"/>
        <v>36000000</v>
      </c>
      <c r="X46" s="216">
        <f t="shared" si="13"/>
        <v>24000000</v>
      </c>
      <c r="Y46" s="217">
        <f t="shared" si="14"/>
        <v>110400000</v>
      </c>
      <c r="Z46" s="217">
        <f t="shared" si="15"/>
        <v>5112000</v>
      </c>
      <c r="AA46" s="217">
        <f t="shared" si="16"/>
        <v>5376000</v>
      </c>
      <c r="AB46" s="218">
        <f t="shared" si="17"/>
        <v>102889260</v>
      </c>
      <c r="AC46" s="218">
        <f t="shared" si="18"/>
        <v>57160700</v>
      </c>
      <c r="AD46" s="218">
        <f t="shared" si="19"/>
        <v>91457120</v>
      </c>
      <c r="AE46" s="219">
        <f t="shared" si="20"/>
        <v>139211920</v>
      </c>
    </row>
    <row r="47" spans="2:31" s="69" customFormat="1" x14ac:dyDescent="0.25">
      <c r="B47" s="91">
        <v>37</v>
      </c>
      <c r="C47" s="74" t="str">
        <f>'7410 Kab. Buton Utara'!B64</f>
        <v>Kulisusu</v>
      </c>
      <c r="D47" s="74" t="str">
        <f>'7410 Kab. Buton Utara'!C64</f>
        <v>Banu-Banua Jaya</v>
      </c>
      <c r="E47" s="75">
        <f t="shared" si="5"/>
        <v>517529596.15384614</v>
      </c>
      <c r="F47" s="74" t="str">
        <f>'7410 Kab. Buton Utara (2)'!D64</f>
        <v>Tertinggal</v>
      </c>
      <c r="G47" s="74">
        <f>'7410 Kab. Buton Utara'!E64</f>
        <v>6</v>
      </c>
      <c r="H47" s="112">
        <f>'7410 Kab. Buton Utara'!F64</f>
        <v>891</v>
      </c>
      <c r="I47" s="92">
        <f t="shared" si="6"/>
        <v>1.8630033872788859E-2</v>
      </c>
      <c r="J47" s="92">
        <f t="shared" si="7"/>
        <v>1.8630033872788861E-3</v>
      </c>
      <c r="K47" s="112">
        <f>'7410 Kab. Buton Utara'!G64</f>
        <v>202</v>
      </c>
      <c r="L47" s="92">
        <f t="shared" si="8"/>
        <v>2.6288391462779802E-2</v>
      </c>
      <c r="M47" s="92">
        <f t="shared" si="0"/>
        <v>1.3144195731389901E-2</v>
      </c>
      <c r="N47" s="93">
        <f>'7410 Kab. Buton Utara'!H64</f>
        <v>0.140733</v>
      </c>
      <c r="O47" s="92">
        <f t="shared" si="1"/>
        <v>8.07364839422288E-5</v>
      </c>
      <c r="P47" s="92">
        <f t="shared" si="2"/>
        <v>1.2110472591334319E-5</v>
      </c>
      <c r="Q47" s="93">
        <f>'7410 Kab. Buton Utara'!I64</f>
        <v>53.039948000000003</v>
      </c>
      <c r="R47" s="92">
        <f t="shared" si="3"/>
        <v>1.4654137677949394E-2</v>
      </c>
      <c r="S47" s="92">
        <f t="shared" si="4"/>
        <v>3.6635344194873485E-3</v>
      </c>
      <c r="T47" s="91">
        <f t="shared" si="9"/>
        <v>1.8682844010747469E-2</v>
      </c>
      <c r="U47" s="149">
        <f t="shared" si="10"/>
        <v>83797347.537691161</v>
      </c>
      <c r="V47" s="94">
        <f t="shared" si="11"/>
        <v>601326000</v>
      </c>
      <c r="W47" s="124">
        <f t="shared" si="12"/>
        <v>36000000</v>
      </c>
      <c r="X47" s="124">
        <f t="shared" si="13"/>
        <v>24000000</v>
      </c>
      <c r="Y47" s="125">
        <f t="shared" si="14"/>
        <v>110400000</v>
      </c>
      <c r="Z47" s="125">
        <f t="shared" si="15"/>
        <v>5112000</v>
      </c>
      <c r="AA47" s="125">
        <f t="shared" si="16"/>
        <v>5376000</v>
      </c>
      <c r="AB47" s="126">
        <f t="shared" si="17"/>
        <v>108238680</v>
      </c>
      <c r="AC47" s="126">
        <f t="shared" si="18"/>
        <v>60132600</v>
      </c>
      <c r="AD47" s="126">
        <f t="shared" si="19"/>
        <v>96212160</v>
      </c>
      <c r="AE47" s="81">
        <f t="shared" si="20"/>
        <v>155854560</v>
      </c>
    </row>
    <row r="48" spans="2:31" s="220" customFormat="1" x14ac:dyDescent="0.25">
      <c r="B48" s="208">
        <v>38</v>
      </c>
      <c r="C48" s="209" t="str">
        <f>'7410 Kab. Buton Utara'!B66</f>
        <v>Kulisusu</v>
      </c>
      <c r="D48" s="209" t="str">
        <f>'7410 Kab. Buton Utara'!C66</f>
        <v>Waculaea</v>
      </c>
      <c r="E48" s="210">
        <f t="shared" si="5"/>
        <v>517529596.15384614</v>
      </c>
      <c r="F48" s="209" t="str">
        <f>'7410 Kab. Buton Utara (2)'!D66</f>
        <v>Tertinggal</v>
      </c>
      <c r="G48" s="209">
        <f>'7410 Kab. Buton Utara'!E66</f>
        <v>3</v>
      </c>
      <c r="H48" s="211">
        <f>'7410 Kab. Buton Utara'!F66</f>
        <v>487</v>
      </c>
      <c r="I48" s="212">
        <f t="shared" si="6"/>
        <v>1.0182745786810521E-2</v>
      </c>
      <c r="J48" s="212">
        <f t="shared" si="7"/>
        <v>1.0182745786810521E-3</v>
      </c>
      <c r="K48" s="211">
        <f>'7410 Kab. Buton Utara'!G66</f>
        <v>53</v>
      </c>
      <c r="L48" s="212">
        <f t="shared" si="8"/>
        <v>6.8974492451847995E-3</v>
      </c>
      <c r="M48" s="212">
        <f t="shared" si="0"/>
        <v>3.4487246225923997E-3</v>
      </c>
      <c r="N48" s="213">
        <f>'7410 Kab. Buton Utara'!H66</f>
        <v>55.655690999999997</v>
      </c>
      <c r="O48" s="212">
        <f t="shared" si="1"/>
        <v>3.1928863896279823E-2</v>
      </c>
      <c r="P48" s="212">
        <f t="shared" si="2"/>
        <v>4.7893295844419733E-3</v>
      </c>
      <c r="Q48" s="213">
        <f>'7410 Kab. Buton Utara'!I66</f>
        <v>57.034160999999997</v>
      </c>
      <c r="R48" s="212">
        <f t="shared" si="3"/>
        <v>1.5757678488680493E-2</v>
      </c>
      <c r="S48" s="212">
        <f t="shared" si="4"/>
        <v>3.9394196221701231E-3</v>
      </c>
      <c r="T48" s="208">
        <f t="shared" si="9"/>
        <v>1.3195748407885548E-2</v>
      </c>
      <c r="U48" s="214">
        <f t="shared" si="10"/>
        <v>59186316.318833306</v>
      </c>
      <c r="V48" s="215">
        <f t="shared" si="11"/>
        <v>576715000</v>
      </c>
      <c r="W48" s="216">
        <f t="shared" si="12"/>
        <v>36000000</v>
      </c>
      <c r="X48" s="216">
        <f t="shared" si="13"/>
        <v>24000000</v>
      </c>
      <c r="Y48" s="217">
        <f t="shared" si="14"/>
        <v>110400000</v>
      </c>
      <c r="Z48" s="217">
        <f t="shared" si="15"/>
        <v>5112000</v>
      </c>
      <c r="AA48" s="217">
        <f t="shared" si="16"/>
        <v>5376000</v>
      </c>
      <c r="AB48" s="218">
        <f t="shared" si="17"/>
        <v>103808700</v>
      </c>
      <c r="AC48" s="218">
        <f t="shared" si="18"/>
        <v>57671500</v>
      </c>
      <c r="AD48" s="218">
        <f t="shared" si="19"/>
        <v>92274400</v>
      </c>
      <c r="AE48" s="219">
        <f t="shared" si="20"/>
        <v>142072400</v>
      </c>
    </row>
    <row r="49" spans="2:31" s="69" customFormat="1" x14ac:dyDescent="0.25">
      <c r="B49" s="91">
        <v>39</v>
      </c>
      <c r="C49" s="74" t="str">
        <f>'7410 Kab. Buton Utara'!B78</f>
        <v>Kulisusu</v>
      </c>
      <c r="D49" s="74" t="str">
        <f>'7410 Kab. Buton Utara'!C78</f>
        <v>Eelahaji</v>
      </c>
      <c r="E49" s="75">
        <f t="shared" si="5"/>
        <v>517529596.15384614</v>
      </c>
      <c r="F49" s="74" t="str">
        <f>'7410 Kab. Buton Utara (2)'!D78</f>
        <v>Tertinggal</v>
      </c>
      <c r="G49" s="74">
        <f>'7410 Kab. Buton Utara'!E78</f>
        <v>3</v>
      </c>
      <c r="H49" s="112">
        <f>'7410 Kab. Buton Utara'!F78</f>
        <v>836</v>
      </c>
      <c r="I49" s="92">
        <f t="shared" si="6"/>
        <v>1.7480031781875967E-2</v>
      </c>
      <c r="J49" s="92">
        <f t="shared" si="7"/>
        <v>1.7480031781875968E-3</v>
      </c>
      <c r="K49" s="112">
        <f>'7410 Kab. Buton Utara'!G78</f>
        <v>61</v>
      </c>
      <c r="L49" s="92">
        <f t="shared" si="8"/>
        <v>7.9385736595523164E-3</v>
      </c>
      <c r="M49" s="92">
        <f t="shared" si="0"/>
        <v>3.9692868297761582E-3</v>
      </c>
      <c r="N49" s="93">
        <f>'7410 Kab. Buton Utara'!H78</f>
        <v>34.572273000000003</v>
      </c>
      <c r="O49" s="92">
        <f t="shared" si="1"/>
        <v>1.9833612329097302E-2</v>
      </c>
      <c r="P49" s="92">
        <f t="shared" si="2"/>
        <v>2.975041849364595E-3</v>
      </c>
      <c r="Q49" s="93">
        <f>'7410 Kab. Buton Utara'!I78</f>
        <v>54.743633000000003</v>
      </c>
      <c r="R49" s="92">
        <f t="shared" si="3"/>
        <v>1.5124840148280949E-2</v>
      </c>
      <c r="S49" s="92">
        <f t="shared" si="4"/>
        <v>3.7812100370702372E-3</v>
      </c>
      <c r="T49" s="91">
        <f t="shared" si="9"/>
        <v>1.2473541894398588E-2</v>
      </c>
      <c r="U49" s="149">
        <f t="shared" si="10"/>
        <v>55947034.859873578</v>
      </c>
      <c r="V49" s="94">
        <f t="shared" si="11"/>
        <v>573476000</v>
      </c>
      <c r="W49" s="124">
        <f t="shared" si="12"/>
        <v>36000000</v>
      </c>
      <c r="X49" s="124">
        <f t="shared" si="13"/>
        <v>24000000</v>
      </c>
      <c r="Y49" s="125">
        <f t="shared" si="14"/>
        <v>110400000</v>
      </c>
      <c r="Z49" s="125">
        <f t="shared" si="15"/>
        <v>5112000</v>
      </c>
      <c r="AA49" s="125">
        <f t="shared" si="16"/>
        <v>5376000</v>
      </c>
      <c r="AB49" s="126">
        <f t="shared" si="17"/>
        <v>103225680</v>
      </c>
      <c r="AC49" s="126">
        <f t="shared" si="18"/>
        <v>57347600</v>
      </c>
      <c r="AD49" s="126">
        <f t="shared" si="19"/>
        <v>91756160</v>
      </c>
      <c r="AE49" s="81">
        <f t="shared" si="20"/>
        <v>140258560</v>
      </c>
    </row>
    <row r="50" spans="2:31" s="220" customFormat="1" x14ac:dyDescent="0.25">
      <c r="B50" s="208">
        <v>40</v>
      </c>
      <c r="C50" s="209" t="str">
        <f>'7410 Kab. Buton Utara'!B7</f>
        <v>Kulisusu Barat</v>
      </c>
      <c r="D50" s="209" t="str">
        <f>'7410 Kab. Buton Utara'!C7</f>
        <v>Karya Mulya</v>
      </c>
      <c r="E50" s="210">
        <f t="shared" si="5"/>
        <v>517529596.15384614</v>
      </c>
      <c r="F50" s="209" t="str">
        <f>'7410 Kab. Buton Utara (2)'!D7</f>
        <v>Tertinggal</v>
      </c>
      <c r="G50" s="209">
        <f>'7410 Kab. Buton Utara'!E7</f>
        <v>4</v>
      </c>
      <c r="H50" s="211">
        <f>'7410 Kab. Buton Utara'!F7</f>
        <v>357</v>
      </c>
      <c r="I50" s="212">
        <f t="shared" si="6"/>
        <v>7.4645590264709573E-3</v>
      </c>
      <c r="J50" s="212">
        <f t="shared" si="7"/>
        <v>7.4645590264709578E-4</v>
      </c>
      <c r="K50" s="211">
        <f>'7410 Kab. Buton Utara'!G7</f>
        <v>81</v>
      </c>
      <c r="L50" s="212">
        <f t="shared" si="8"/>
        <v>1.0541384695471109E-2</v>
      </c>
      <c r="M50" s="212">
        <f t="shared" si="0"/>
        <v>5.2706923477355543E-3</v>
      </c>
      <c r="N50" s="213">
        <f>'7410 Kab. Buton Utara'!H7</f>
        <v>19.923742000000001</v>
      </c>
      <c r="O50" s="212">
        <f t="shared" si="1"/>
        <v>1.1429962240925082E-2</v>
      </c>
      <c r="P50" s="212">
        <f t="shared" si="2"/>
        <v>1.7144943361387622E-3</v>
      </c>
      <c r="Q50" s="213">
        <f>'7410 Kab. Buton Utara'!I7</f>
        <v>48.151473000000003</v>
      </c>
      <c r="R50" s="212">
        <f t="shared" si="3"/>
        <v>1.3303525763978181E-2</v>
      </c>
      <c r="S50" s="212">
        <f t="shared" si="4"/>
        <v>3.3258814409945453E-3</v>
      </c>
      <c r="T50" s="208">
        <f t="shared" si="9"/>
        <v>1.1057524027515957E-2</v>
      </c>
      <c r="U50" s="214">
        <f t="shared" si="10"/>
        <v>49595831.518322125</v>
      </c>
      <c r="V50" s="215">
        <f t="shared" si="11"/>
        <v>567125000</v>
      </c>
      <c r="W50" s="216">
        <f t="shared" si="12"/>
        <v>36000000</v>
      </c>
      <c r="X50" s="216">
        <f t="shared" si="13"/>
        <v>24000000</v>
      </c>
      <c r="Y50" s="217">
        <f t="shared" si="14"/>
        <v>110400000</v>
      </c>
      <c r="Z50" s="217">
        <f t="shared" si="15"/>
        <v>5112000</v>
      </c>
      <c r="AA50" s="217">
        <f t="shared" si="16"/>
        <v>5376000</v>
      </c>
      <c r="AB50" s="218">
        <f t="shared" si="17"/>
        <v>102082500</v>
      </c>
      <c r="AC50" s="218">
        <f t="shared" si="18"/>
        <v>56712500</v>
      </c>
      <c r="AD50" s="218">
        <f t="shared" si="19"/>
        <v>90740000</v>
      </c>
      <c r="AE50" s="219">
        <f t="shared" si="20"/>
        <v>136702000</v>
      </c>
    </row>
    <row r="51" spans="2:31" s="69" customFormat="1" x14ac:dyDescent="0.25">
      <c r="B51" s="91">
        <v>41</v>
      </c>
      <c r="C51" s="74" t="str">
        <f>'7410 Kab. Buton Utara'!B22</f>
        <v>Kulisusu Barat</v>
      </c>
      <c r="D51" s="74" t="str">
        <f>'7410 Kab. Buton Utara'!C22</f>
        <v>Soloy Agung</v>
      </c>
      <c r="E51" s="75">
        <f t="shared" si="5"/>
        <v>517529596.15384614</v>
      </c>
      <c r="F51" s="74" t="str">
        <f>'7410 Kab. Buton Utara (2)'!D22</f>
        <v>Tertinggal</v>
      </c>
      <c r="G51" s="74">
        <f>'7410 Kab. Buton Utara'!E22</f>
        <v>6</v>
      </c>
      <c r="H51" s="112">
        <f>'7410 Kab. Buton Utara'!F22</f>
        <v>582</v>
      </c>
      <c r="I51" s="92">
        <f t="shared" si="6"/>
        <v>1.2169113034750972E-2</v>
      </c>
      <c r="J51" s="92">
        <f t="shared" si="7"/>
        <v>1.2169113034750973E-3</v>
      </c>
      <c r="K51" s="112">
        <f>'7410 Kab. Buton Utara'!G22</f>
        <v>156</v>
      </c>
      <c r="L51" s="92">
        <f t="shared" si="8"/>
        <v>2.030192608016658E-2</v>
      </c>
      <c r="M51" s="92">
        <f t="shared" si="0"/>
        <v>1.015096304008329E-2</v>
      </c>
      <c r="N51" s="93">
        <f>'7410 Kab. Buton Utara'!H22</f>
        <v>10.405687</v>
      </c>
      <c r="O51" s="92">
        <f t="shared" si="1"/>
        <v>5.9695919321222386E-3</v>
      </c>
      <c r="P51" s="92">
        <f t="shared" si="2"/>
        <v>8.9543878981833576E-4</v>
      </c>
      <c r="Q51" s="93">
        <f>'7410 Kab. Buton Utara'!I22</f>
        <v>40.765118999999999</v>
      </c>
      <c r="R51" s="92">
        <f t="shared" si="3"/>
        <v>1.1262787555598484E-2</v>
      </c>
      <c r="S51" s="92">
        <f t="shared" si="4"/>
        <v>2.8156968888996209E-3</v>
      </c>
      <c r="T51" s="91">
        <f t="shared" si="9"/>
        <v>1.5079010022276344E-2</v>
      </c>
      <c r="U51" s="149">
        <f t="shared" si="10"/>
        <v>67633227.715980113</v>
      </c>
      <c r="V51" s="94">
        <f t="shared" si="11"/>
        <v>585162000</v>
      </c>
      <c r="W51" s="124">
        <f t="shared" si="12"/>
        <v>36000000</v>
      </c>
      <c r="X51" s="124">
        <f t="shared" si="13"/>
        <v>24000000</v>
      </c>
      <c r="Y51" s="125">
        <f t="shared" si="14"/>
        <v>110400000</v>
      </c>
      <c r="Z51" s="125">
        <f t="shared" si="15"/>
        <v>5112000</v>
      </c>
      <c r="AA51" s="125">
        <f t="shared" si="16"/>
        <v>5376000</v>
      </c>
      <c r="AB51" s="126">
        <f t="shared" si="17"/>
        <v>105329160</v>
      </c>
      <c r="AC51" s="126">
        <f t="shared" si="18"/>
        <v>58516200</v>
      </c>
      <c r="AD51" s="126">
        <f t="shared" si="19"/>
        <v>93625920</v>
      </c>
      <c r="AE51" s="81">
        <f t="shared" si="20"/>
        <v>146802720</v>
      </c>
    </row>
    <row r="52" spans="2:31" s="220" customFormat="1" x14ac:dyDescent="0.25">
      <c r="B52" s="208">
        <v>42</v>
      </c>
      <c r="C52" s="209" t="str">
        <f>'7410 Kab. Buton Utara'!B23</f>
        <v>Kulisusu Barat</v>
      </c>
      <c r="D52" s="209" t="str">
        <f>'7410 Kab. Buton Utara'!C23</f>
        <v>Kotawo</v>
      </c>
      <c r="E52" s="210">
        <f t="shared" si="5"/>
        <v>517529596.15384614</v>
      </c>
      <c r="F52" s="209" t="str">
        <f>'7410 Kab. Buton Utara (2)'!D23</f>
        <v>Tertinggal</v>
      </c>
      <c r="G52" s="209">
        <f>'7410 Kab. Buton Utara'!E23</f>
        <v>3</v>
      </c>
      <c r="H52" s="211">
        <f>'7410 Kab. Buton Utara'!F23</f>
        <v>573</v>
      </c>
      <c r="I52" s="212">
        <f t="shared" si="6"/>
        <v>1.1980930874419772E-2</v>
      </c>
      <c r="J52" s="212">
        <f t="shared" si="7"/>
        <v>1.1980930874419772E-3</v>
      </c>
      <c r="K52" s="211">
        <f>'7410 Kab. Buton Utara'!G23</f>
        <v>55</v>
      </c>
      <c r="L52" s="212">
        <f t="shared" si="8"/>
        <v>7.1577303487766787E-3</v>
      </c>
      <c r="M52" s="212">
        <f t="shared" si="0"/>
        <v>3.5788651743883394E-3</v>
      </c>
      <c r="N52" s="213">
        <f>'7410 Kab. Buton Utara'!H23</f>
        <v>66.039156000000006</v>
      </c>
      <c r="O52" s="212">
        <f t="shared" si="1"/>
        <v>3.788570738883093E-2</v>
      </c>
      <c r="P52" s="212">
        <f t="shared" si="2"/>
        <v>5.6828561083246392E-3</v>
      </c>
      <c r="Q52" s="213">
        <f>'7410 Kab. Buton Utara'!I23</f>
        <v>34.806058999999998</v>
      </c>
      <c r="R52" s="212">
        <f t="shared" si="3"/>
        <v>9.6163891528104357E-3</v>
      </c>
      <c r="S52" s="212">
        <f t="shared" si="4"/>
        <v>2.4040972882026089E-3</v>
      </c>
      <c r="T52" s="208">
        <f t="shared" si="9"/>
        <v>1.2863911658357565E-2</v>
      </c>
      <c r="U52" s="214">
        <f t="shared" si="10"/>
        <v>57697943.381074049</v>
      </c>
      <c r="V52" s="215">
        <f t="shared" si="11"/>
        <v>575227000</v>
      </c>
      <c r="W52" s="216">
        <f t="shared" si="12"/>
        <v>36000000</v>
      </c>
      <c r="X52" s="216">
        <f t="shared" si="13"/>
        <v>24000000</v>
      </c>
      <c r="Y52" s="217">
        <f t="shared" si="14"/>
        <v>110400000</v>
      </c>
      <c r="Z52" s="217">
        <f t="shared" si="15"/>
        <v>5112000</v>
      </c>
      <c r="AA52" s="217">
        <f t="shared" si="16"/>
        <v>5376000</v>
      </c>
      <c r="AB52" s="218">
        <f t="shared" si="17"/>
        <v>103540860</v>
      </c>
      <c r="AC52" s="218">
        <f t="shared" si="18"/>
        <v>57522700</v>
      </c>
      <c r="AD52" s="218">
        <f t="shared" si="19"/>
        <v>92036320</v>
      </c>
      <c r="AE52" s="219">
        <f t="shared" si="20"/>
        <v>141239120</v>
      </c>
    </row>
    <row r="53" spans="2:31" s="69" customFormat="1" x14ac:dyDescent="0.25">
      <c r="B53" s="91">
        <v>43</v>
      </c>
      <c r="C53" s="74" t="str">
        <f>'7410 Kab. Buton Utara'!B29</f>
        <v>Kulisusu Barat</v>
      </c>
      <c r="D53" s="74" t="str">
        <f>'7410 Kab. Buton Utara'!C29</f>
        <v>Kasulatombi</v>
      </c>
      <c r="E53" s="75">
        <f t="shared" si="5"/>
        <v>517529596.15384614</v>
      </c>
      <c r="F53" s="74" t="str">
        <f>'7410 Kab. Buton Utara (2)'!D29</f>
        <v>Tertinggal</v>
      </c>
      <c r="G53" s="74">
        <f>'7410 Kab. Buton Utara'!E29</f>
        <v>5</v>
      </c>
      <c r="H53" s="112">
        <f>'7410 Kab. Buton Utara'!F29</f>
        <v>745</v>
      </c>
      <c r="I53" s="92">
        <f t="shared" si="6"/>
        <v>1.5577301049638273E-2</v>
      </c>
      <c r="J53" s="92">
        <f t="shared" si="7"/>
        <v>1.5577301049638274E-3</v>
      </c>
      <c r="K53" s="112">
        <f>'7410 Kab. Buton Utara'!G29</f>
        <v>148</v>
      </c>
      <c r="L53" s="92">
        <f t="shared" si="8"/>
        <v>1.9260801665799063E-2</v>
      </c>
      <c r="M53" s="92">
        <f t="shared" si="0"/>
        <v>9.6304008328995314E-3</v>
      </c>
      <c r="N53" s="93">
        <f>'7410 Kab. Buton Utara'!H29</f>
        <v>1.8078879999999999</v>
      </c>
      <c r="O53" s="92">
        <f t="shared" si="1"/>
        <v>1.0371591629635419E-3</v>
      </c>
      <c r="P53" s="92">
        <f t="shared" si="2"/>
        <v>1.5557387444453129E-4</v>
      </c>
      <c r="Q53" s="93">
        <f>'7410 Kab. Buton Utara'!I29</f>
        <v>41.334851</v>
      </c>
      <c r="R53" s="92">
        <f t="shared" si="3"/>
        <v>1.1420195914436496E-2</v>
      </c>
      <c r="S53" s="92">
        <f t="shared" si="4"/>
        <v>2.8550489786091241E-3</v>
      </c>
      <c r="T53" s="91">
        <f t="shared" si="9"/>
        <v>1.4198753790917014E-2</v>
      </c>
      <c r="U53" s="149">
        <f t="shared" si="10"/>
        <v>63685052.732610181</v>
      </c>
      <c r="V53" s="94">
        <f t="shared" si="11"/>
        <v>581214000</v>
      </c>
      <c r="W53" s="124">
        <f t="shared" si="12"/>
        <v>36000000</v>
      </c>
      <c r="X53" s="124">
        <f t="shared" si="13"/>
        <v>24000000</v>
      </c>
      <c r="Y53" s="125">
        <f t="shared" si="14"/>
        <v>110400000</v>
      </c>
      <c r="Z53" s="125">
        <f t="shared" si="15"/>
        <v>5112000</v>
      </c>
      <c r="AA53" s="125">
        <f t="shared" si="16"/>
        <v>5376000</v>
      </c>
      <c r="AB53" s="126">
        <f t="shared" si="17"/>
        <v>104618520</v>
      </c>
      <c r="AC53" s="126">
        <f t="shared" si="18"/>
        <v>58121400</v>
      </c>
      <c r="AD53" s="126">
        <f t="shared" si="19"/>
        <v>92994240</v>
      </c>
      <c r="AE53" s="81">
        <f t="shared" si="20"/>
        <v>144591840</v>
      </c>
    </row>
    <row r="54" spans="2:31" s="220" customFormat="1" x14ac:dyDescent="0.25">
      <c r="B54" s="208">
        <v>44</v>
      </c>
      <c r="C54" s="209" t="str">
        <f>'7410 Kab. Buton Utara'!B40</f>
        <v>Kulisusu Barat</v>
      </c>
      <c r="D54" s="209" t="str">
        <f>'7410 Kab. Buton Utara'!C40</f>
        <v>Mekar Jaya</v>
      </c>
      <c r="E54" s="210">
        <f t="shared" si="5"/>
        <v>517529596.15384614</v>
      </c>
      <c r="F54" s="209" t="str">
        <f>'7410 Kab. Buton Utara (2)'!D40</f>
        <v>Tertinggal</v>
      </c>
      <c r="G54" s="209">
        <f>'7410 Kab. Buton Utara'!E40</f>
        <v>2</v>
      </c>
      <c r="H54" s="211">
        <f>'7410 Kab. Buton Utara'!F40</f>
        <v>364</v>
      </c>
      <c r="I54" s="212">
        <f t="shared" si="6"/>
        <v>7.61092292895078E-3</v>
      </c>
      <c r="J54" s="212">
        <f t="shared" si="7"/>
        <v>7.6109229289507809E-4</v>
      </c>
      <c r="K54" s="211">
        <f>'7410 Kab. Buton Utara'!G40</f>
        <v>27</v>
      </c>
      <c r="L54" s="212">
        <f t="shared" si="8"/>
        <v>3.5137948984903696E-3</v>
      </c>
      <c r="M54" s="212">
        <f t="shared" si="0"/>
        <v>1.7568974492451848E-3</v>
      </c>
      <c r="N54" s="213">
        <f>'7410 Kab. Buton Utara'!H40</f>
        <v>5.0817699999999997</v>
      </c>
      <c r="O54" s="212">
        <f t="shared" si="1"/>
        <v>2.9153378525512853E-3</v>
      </c>
      <c r="P54" s="212">
        <f t="shared" si="2"/>
        <v>4.373006778826928E-4</v>
      </c>
      <c r="Q54" s="213">
        <f>'7410 Kab. Buton Utara'!I40</f>
        <v>53.617716000000001</v>
      </c>
      <c r="R54" s="212">
        <f t="shared" si="3"/>
        <v>1.4813766262387552E-2</v>
      </c>
      <c r="S54" s="212">
        <f t="shared" si="4"/>
        <v>3.7034415655968879E-3</v>
      </c>
      <c r="T54" s="208">
        <f t="shared" si="9"/>
        <v>6.6587319856198438E-3</v>
      </c>
      <c r="U54" s="214">
        <f t="shared" si="10"/>
        <v>29866120.920259312</v>
      </c>
      <c r="V54" s="215">
        <f t="shared" si="11"/>
        <v>547395000</v>
      </c>
      <c r="W54" s="216">
        <f t="shared" si="12"/>
        <v>36000000</v>
      </c>
      <c r="X54" s="216">
        <f t="shared" si="13"/>
        <v>24000000</v>
      </c>
      <c r="Y54" s="217">
        <f t="shared" si="14"/>
        <v>110400000</v>
      </c>
      <c r="Z54" s="217">
        <f t="shared" si="15"/>
        <v>5112000</v>
      </c>
      <c r="AA54" s="217">
        <f t="shared" si="16"/>
        <v>5376000</v>
      </c>
      <c r="AB54" s="218">
        <f t="shared" si="17"/>
        <v>98531100</v>
      </c>
      <c r="AC54" s="218">
        <f t="shared" si="18"/>
        <v>54739500</v>
      </c>
      <c r="AD54" s="218">
        <f t="shared" si="19"/>
        <v>87583200</v>
      </c>
      <c r="AE54" s="219">
        <f t="shared" si="20"/>
        <v>125653200</v>
      </c>
    </row>
    <row r="55" spans="2:31" s="69" customFormat="1" ht="30" x14ac:dyDescent="0.25">
      <c r="B55" s="91">
        <v>45</v>
      </c>
      <c r="C55" s="74" t="str">
        <f>'7410 Kab. Buton Utara'!B44</f>
        <v>Kulisusu Barat</v>
      </c>
      <c r="D55" s="74" t="str">
        <f>'7410 Kab. Buton Utara'!C44</f>
        <v>Rahmat Baru</v>
      </c>
      <c r="E55" s="75">
        <f t="shared" si="5"/>
        <v>517529596.15384614</v>
      </c>
      <c r="F55" s="74" t="str">
        <f>'7410 Kab. Buton Utara (2)'!D44</f>
        <v>Sangat Tertinggal</v>
      </c>
      <c r="G55" s="74">
        <f>'7410 Kab. Buton Utara'!E44</f>
        <v>4</v>
      </c>
      <c r="H55" s="112">
        <f>'7410 Kab. Buton Utara'!F44</f>
        <v>305</v>
      </c>
      <c r="I55" s="92">
        <f t="shared" si="6"/>
        <v>6.3772843223351312E-3</v>
      </c>
      <c r="J55" s="92">
        <f t="shared" si="7"/>
        <v>6.3772843223351315E-4</v>
      </c>
      <c r="K55" s="112">
        <f>'7410 Kab. Buton Utara'!G44</f>
        <v>74</v>
      </c>
      <c r="L55" s="92">
        <f t="shared" si="8"/>
        <v>9.6304008328995314E-3</v>
      </c>
      <c r="M55" s="92">
        <f t="shared" si="0"/>
        <v>4.8152004164497657E-3</v>
      </c>
      <c r="N55" s="93">
        <f>'7410 Kab. Buton Utara'!H44</f>
        <v>5.667586</v>
      </c>
      <c r="O55" s="92">
        <f t="shared" si="1"/>
        <v>3.2514120077039555E-3</v>
      </c>
      <c r="P55" s="92">
        <f t="shared" si="2"/>
        <v>4.877118011555933E-4</v>
      </c>
      <c r="Q55" s="93">
        <f>'7410 Kab. Buton Utara'!I44</f>
        <v>41.005685999999997</v>
      </c>
      <c r="R55" s="92">
        <f t="shared" si="3"/>
        <v>1.1329252589439981E-2</v>
      </c>
      <c r="S55" s="92">
        <f t="shared" si="4"/>
        <v>2.8323131473599952E-3</v>
      </c>
      <c r="T55" s="91">
        <f t="shared" si="9"/>
        <v>8.7729537971988677E-3</v>
      </c>
      <c r="U55" s="149">
        <f t="shared" si="10"/>
        <v>39348948.043085903</v>
      </c>
      <c r="V55" s="94">
        <f t="shared" si="11"/>
        <v>556878000</v>
      </c>
      <c r="W55" s="124">
        <f t="shared" si="12"/>
        <v>36000000</v>
      </c>
      <c r="X55" s="124">
        <f t="shared" si="13"/>
        <v>24000000</v>
      </c>
      <c r="Y55" s="125">
        <f t="shared" si="14"/>
        <v>110400000</v>
      </c>
      <c r="Z55" s="125">
        <f t="shared" si="15"/>
        <v>5112000</v>
      </c>
      <c r="AA55" s="125">
        <f t="shared" si="16"/>
        <v>5376000</v>
      </c>
      <c r="AB55" s="126">
        <f t="shared" si="17"/>
        <v>100238040</v>
      </c>
      <c r="AC55" s="126">
        <f t="shared" si="18"/>
        <v>55687800</v>
      </c>
      <c r="AD55" s="126">
        <f t="shared" si="19"/>
        <v>89100480</v>
      </c>
      <c r="AE55" s="81">
        <f t="shared" si="20"/>
        <v>130963680</v>
      </c>
    </row>
    <row r="56" spans="2:31" s="220" customFormat="1" ht="30" x14ac:dyDescent="0.25">
      <c r="B56" s="208">
        <v>46</v>
      </c>
      <c r="C56" s="209" t="str">
        <f>'7410 Kab. Buton Utara'!B49</f>
        <v>Kulisusu Barat</v>
      </c>
      <c r="D56" s="209" t="str">
        <f>'7410 Kab. Buton Utara'!C49</f>
        <v>Lauki</v>
      </c>
      <c r="E56" s="210">
        <f t="shared" si="5"/>
        <v>517529596.15384614</v>
      </c>
      <c r="F56" s="209" t="str">
        <f>'7410 Kab. Buton Utara (2)'!D49</f>
        <v>Sangat Tertinggal</v>
      </c>
      <c r="G56" s="209">
        <f>'7410 Kab. Buton Utara'!E49</f>
        <v>3</v>
      </c>
      <c r="H56" s="211">
        <f>'7410 Kab. Buton Utara'!F49</f>
        <v>255</v>
      </c>
      <c r="I56" s="212">
        <f t="shared" si="6"/>
        <v>5.3318278760506833E-3</v>
      </c>
      <c r="J56" s="212">
        <f t="shared" si="7"/>
        <v>5.331827876050684E-4</v>
      </c>
      <c r="K56" s="211">
        <f>'7410 Kab. Buton Utara'!G49</f>
        <v>65</v>
      </c>
      <c r="L56" s="212">
        <f t="shared" si="8"/>
        <v>8.4591358667360748E-3</v>
      </c>
      <c r="M56" s="212">
        <f t="shared" si="0"/>
        <v>4.2295679333680374E-3</v>
      </c>
      <c r="N56" s="213">
        <f>'7410 Kab. Buton Utara'!H49</f>
        <v>7.5037390000000004</v>
      </c>
      <c r="O56" s="212">
        <f t="shared" si="1"/>
        <v>4.3047863918212219E-3</v>
      </c>
      <c r="P56" s="212">
        <f t="shared" si="2"/>
        <v>6.4571795877318321E-4</v>
      </c>
      <c r="Q56" s="213">
        <f>'7410 Kab. Buton Utara'!I49</f>
        <v>69.809044999999998</v>
      </c>
      <c r="R56" s="212">
        <f t="shared" si="3"/>
        <v>1.928718626564575E-2</v>
      </c>
      <c r="S56" s="212">
        <f t="shared" si="4"/>
        <v>4.8217965664114374E-3</v>
      </c>
      <c r="T56" s="208">
        <f t="shared" si="9"/>
        <v>1.0230265246157725E-2</v>
      </c>
      <c r="U56" s="214">
        <f t="shared" si="10"/>
        <v>45885363.692053035</v>
      </c>
      <c r="V56" s="215">
        <f t="shared" si="11"/>
        <v>563414000</v>
      </c>
      <c r="W56" s="216">
        <f t="shared" si="12"/>
        <v>36000000</v>
      </c>
      <c r="X56" s="216">
        <f t="shared" si="13"/>
        <v>24000000</v>
      </c>
      <c r="Y56" s="217">
        <f t="shared" si="14"/>
        <v>110400000</v>
      </c>
      <c r="Z56" s="217">
        <f t="shared" si="15"/>
        <v>5112000</v>
      </c>
      <c r="AA56" s="217">
        <f t="shared" si="16"/>
        <v>5376000</v>
      </c>
      <c r="AB56" s="218">
        <f t="shared" si="17"/>
        <v>101414520</v>
      </c>
      <c r="AC56" s="218">
        <f t="shared" si="18"/>
        <v>56341400</v>
      </c>
      <c r="AD56" s="218">
        <f t="shared" si="19"/>
        <v>90146240</v>
      </c>
      <c r="AE56" s="219">
        <f t="shared" si="20"/>
        <v>134623840</v>
      </c>
    </row>
    <row r="57" spans="2:31" s="69" customFormat="1" x14ac:dyDescent="0.25">
      <c r="B57" s="91">
        <v>47</v>
      </c>
      <c r="C57" s="74" t="str">
        <f>'7410 Kab. Buton Utara'!B50</f>
        <v>Kulisusu Barat</v>
      </c>
      <c r="D57" s="74" t="str">
        <f>'7410 Kab. Buton Utara'!C50</f>
        <v>Marga Karya</v>
      </c>
      <c r="E57" s="75">
        <f t="shared" si="5"/>
        <v>517529596.15384614</v>
      </c>
      <c r="F57" s="74" t="str">
        <f>'7410 Kab. Buton Utara (2)'!D50</f>
        <v>Tertinggal</v>
      </c>
      <c r="G57" s="74">
        <f>'7410 Kab. Buton Utara'!E50</f>
        <v>2</v>
      </c>
      <c r="H57" s="112">
        <f>'7410 Kab. Buton Utara'!F50</f>
        <v>467</v>
      </c>
      <c r="I57" s="92">
        <f t="shared" si="6"/>
        <v>9.7645632082967431E-3</v>
      </c>
      <c r="J57" s="92">
        <f t="shared" si="7"/>
        <v>9.7645632082967435E-4</v>
      </c>
      <c r="K57" s="112">
        <f>'7410 Kab. Buton Utara'!G50</f>
        <v>32</v>
      </c>
      <c r="L57" s="92">
        <f t="shared" si="8"/>
        <v>4.1644976574700676E-3</v>
      </c>
      <c r="M57" s="92">
        <f t="shared" si="0"/>
        <v>2.0822488287350338E-3</v>
      </c>
      <c r="N57" s="93">
        <f>'7410 Kab. Buton Utara'!H50</f>
        <v>13.298423</v>
      </c>
      <c r="O57" s="92">
        <f t="shared" si="1"/>
        <v>7.6291126814355282E-3</v>
      </c>
      <c r="P57" s="92">
        <f t="shared" si="2"/>
        <v>1.1443669022153291E-3</v>
      </c>
      <c r="Q57" s="93">
        <f>'7410 Kab. Buton Utara'!I50</f>
        <v>43.496653000000002</v>
      </c>
      <c r="R57" s="92">
        <f t="shared" si="3"/>
        <v>1.2017469202496025E-2</v>
      </c>
      <c r="S57" s="92">
        <f t="shared" si="4"/>
        <v>3.0043673006240061E-3</v>
      </c>
      <c r="T57" s="91">
        <f t="shared" si="9"/>
        <v>7.207439352404043E-3</v>
      </c>
      <c r="U57" s="149">
        <f t="shared" si="10"/>
        <v>32327214.203726023</v>
      </c>
      <c r="V57" s="94">
        <f t="shared" si="11"/>
        <v>549856000</v>
      </c>
      <c r="W57" s="124">
        <f t="shared" si="12"/>
        <v>36000000</v>
      </c>
      <c r="X57" s="124">
        <f t="shared" si="13"/>
        <v>24000000</v>
      </c>
      <c r="Y57" s="125">
        <f t="shared" si="14"/>
        <v>110400000</v>
      </c>
      <c r="Z57" s="125">
        <f t="shared" si="15"/>
        <v>5112000</v>
      </c>
      <c r="AA57" s="125">
        <f t="shared" si="16"/>
        <v>5376000</v>
      </c>
      <c r="AB57" s="126">
        <f t="shared" si="17"/>
        <v>98974080</v>
      </c>
      <c r="AC57" s="126">
        <f t="shared" si="18"/>
        <v>54985600</v>
      </c>
      <c r="AD57" s="126">
        <f t="shared" si="19"/>
        <v>87976960</v>
      </c>
      <c r="AE57" s="81">
        <f t="shared" si="20"/>
        <v>127031360</v>
      </c>
    </row>
    <row r="58" spans="2:31" s="220" customFormat="1" x14ac:dyDescent="0.25">
      <c r="B58" s="208">
        <v>48</v>
      </c>
      <c r="C58" s="209" t="str">
        <f>'7410 Kab. Buton Utara'!B53</f>
        <v>Kulisusu Barat</v>
      </c>
      <c r="D58" s="209" t="str">
        <f>'7410 Kab. Buton Utara'!C53</f>
        <v>Lambale</v>
      </c>
      <c r="E58" s="210">
        <f t="shared" si="5"/>
        <v>517529596.15384614</v>
      </c>
      <c r="F58" s="209" t="str">
        <f>'7410 Kab. Buton Utara (2)'!D53</f>
        <v>Tertinggal</v>
      </c>
      <c r="G58" s="209">
        <f>'7410 Kab. Buton Utara'!E53</f>
        <v>5</v>
      </c>
      <c r="H58" s="211">
        <f>'7410 Kab. Buton Utara'!F53</f>
        <v>723</v>
      </c>
      <c r="I58" s="212">
        <f t="shared" si="6"/>
        <v>1.5117300213273115E-2</v>
      </c>
      <c r="J58" s="212">
        <f t="shared" si="7"/>
        <v>1.5117300213273116E-3</v>
      </c>
      <c r="K58" s="211">
        <f>'7410 Kab. Buton Utara'!G53</f>
        <v>139</v>
      </c>
      <c r="L58" s="212">
        <f t="shared" si="8"/>
        <v>1.8089536699635606E-2</v>
      </c>
      <c r="M58" s="212">
        <f t="shared" si="0"/>
        <v>9.0447683498178031E-3</v>
      </c>
      <c r="N58" s="213">
        <f>'7410 Kab. Buton Utara'!H53</f>
        <v>65.789030999999994</v>
      </c>
      <c r="O58" s="212">
        <f t="shared" si="1"/>
        <v>3.7742214298752193E-2</v>
      </c>
      <c r="P58" s="212">
        <f t="shared" si="2"/>
        <v>5.6613321448128291E-3</v>
      </c>
      <c r="Q58" s="213">
        <f>'7410 Kab. Buton Utara'!I53</f>
        <v>42.344583</v>
      </c>
      <c r="R58" s="212">
        <f t="shared" si="3"/>
        <v>1.1699169637145108E-2</v>
      </c>
      <c r="S58" s="212">
        <f t="shared" si="4"/>
        <v>2.924792409286277E-3</v>
      </c>
      <c r="T58" s="208">
        <f t="shared" si="9"/>
        <v>1.9142622925244223E-2</v>
      </c>
      <c r="U58" s="214">
        <f t="shared" si="10"/>
        <v>85859573.902500659</v>
      </c>
      <c r="V58" s="215">
        <f t="shared" si="11"/>
        <v>603389000</v>
      </c>
      <c r="W58" s="216">
        <f t="shared" si="12"/>
        <v>36000000</v>
      </c>
      <c r="X58" s="216">
        <f t="shared" si="13"/>
        <v>24000000</v>
      </c>
      <c r="Y58" s="217">
        <f t="shared" si="14"/>
        <v>110400000</v>
      </c>
      <c r="Z58" s="217">
        <f t="shared" si="15"/>
        <v>5112000</v>
      </c>
      <c r="AA58" s="217">
        <f t="shared" si="16"/>
        <v>5376000</v>
      </c>
      <c r="AB58" s="218">
        <f t="shared" si="17"/>
        <v>108610020</v>
      </c>
      <c r="AC58" s="218">
        <f t="shared" si="18"/>
        <v>60338900</v>
      </c>
      <c r="AD58" s="218">
        <f t="shared" si="19"/>
        <v>96542240</v>
      </c>
      <c r="AE58" s="219">
        <f t="shared" si="20"/>
        <v>157009840</v>
      </c>
    </row>
    <row r="59" spans="2:31" s="69" customFormat="1" x14ac:dyDescent="0.25">
      <c r="B59" s="91">
        <v>49</v>
      </c>
      <c r="C59" s="74" t="str">
        <f>'7410 Kab. Buton Utara'!B56</f>
        <v>Kulisusu Barat</v>
      </c>
      <c r="D59" s="74" t="str">
        <f>'7410 Kab. Buton Utara'!C56</f>
        <v>Lapandewa</v>
      </c>
      <c r="E59" s="75">
        <f t="shared" si="5"/>
        <v>517529596.15384614</v>
      </c>
      <c r="F59" s="74" t="str">
        <f>'7410 Kab. Buton Utara (2)'!D56</f>
        <v>Tertinggal</v>
      </c>
      <c r="G59" s="74">
        <f>'7410 Kab. Buton Utara'!E56</f>
        <v>6</v>
      </c>
      <c r="H59" s="112">
        <f>'7410 Kab. Buton Utara'!F56</f>
        <v>598</v>
      </c>
      <c r="I59" s="92">
        <f t="shared" si="6"/>
        <v>1.2503659097561995E-2</v>
      </c>
      <c r="J59" s="92">
        <f t="shared" si="7"/>
        <v>1.2503659097561997E-3</v>
      </c>
      <c r="K59" s="112">
        <f>'7410 Kab. Buton Utara'!G56</f>
        <v>158</v>
      </c>
      <c r="L59" s="92">
        <f t="shared" si="8"/>
        <v>2.0562207183758459E-2</v>
      </c>
      <c r="M59" s="92">
        <f t="shared" si="0"/>
        <v>1.0281103591879229E-2</v>
      </c>
      <c r="N59" s="93">
        <f>'7410 Kab. Buton Utara'!H56</f>
        <v>36.157761999999998</v>
      </c>
      <c r="O59" s="92">
        <f t="shared" si="1"/>
        <v>2.0743184406641874E-2</v>
      </c>
      <c r="P59" s="92">
        <f t="shared" si="2"/>
        <v>3.1114776609962812E-3</v>
      </c>
      <c r="Q59" s="93">
        <f>'7410 Kab. Buton Utara'!I56</f>
        <v>46.439514000000003</v>
      </c>
      <c r="R59" s="92">
        <f t="shared" si="3"/>
        <v>1.2830537312236023E-2</v>
      </c>
      <c r="S59" s="92">
        <f t="shared" si="4"/>
        <v>3.2076343280590057E-3</v>
      </c>
      <c r="T59" s="91">
        <f t="shared" si="9"/>
        <v>1.7850581490690715E-2</v>
      </c>
      <c r="U59" s="149">
        <f t="shared" si="10"/>
        <v>80064436.659900218</v>
      </c>
      <c r="V59" s="94">
        <f t="shared" si="11"/>
        <v>597594000</v>
      </c>
      <c r="W59" s="124">
        <f t="shared" si="12"/>
        <v>36000000</v>
      </c>
      <c r="X59" s="124">
        <f t="shared" si="13"/>
        <v>24000000</v>
      </c>
      <c r="Y59" s="125">
        <f t="shared" si="14"/>
        <v>110400000</v>
      </c>
      <c r="Z59" s="125">
        <f t="shared" si="15"/>
        <v>5112000</v>
      </c>
      <c r="AA59" s="125">
        <f t="shared" si="16"/>
        <v>5376000</v>
      </c>
      <c r="AB59" s="126">
        <f t="shared" si="17"/>
        <v>107566920</v>
      </c>
      <c r="AC59" s="126">
        <f t="shared" si="18"/>
        <v>59759400</v>
      </c>
      <c r="AD59" s="126">
        <f t="shared" si="19"/>
        <v>95615040</v>
      </c>
      <c r="AE59" s="81">
        <f t="shared" si="20"/>
        <v>153764640</v>
      </c>
    </row>
    <row r="60" spans="2:31" s="220" customFormat="1" ht="30" x14ac:dyDescent="0.25">
      <c r="B60" s="208">
        <v>50</v>
      </c>
      <c r="C60" s="209" t="str">
        <f>'7410 Kab. Buton Utara'!B57</f>
        <v>Kulisusu Barat</v>
      </c>
      <c r="D60" s="209" t="str">
        <f>'7410 Kab. Buton Utara'!C57</f>
        <v>Labulanda</v>
      </c>
      <c r="E60" s="210">
        <f t="shared" si="5"/>
        <v>517529596.15384614</v>
      </c>
      <c r="F60" s="209" t="str">
        <f>'7410 Kab. Buton Utara (2)'!D57</f>
        <v>Sangat Tertinggal</v>
      </c>
      <c r="G60" s="209">
        <f>'7410 Kab. Buton Utara'!E57</f>
        <v>5</v>
      </c>
      <c r="H60" s="211">
        <f>'7410 Kab. Buton Utara'!F57</f>
        <v>554</v>
      </c>
      <c r="I60" s="212">
        <f t="shared" si="6"/>
        <v>1.1583657424831681E-2</v>
      </c>
      <c r="J60" s="212">
        <f t="shared" si="7"/>
        <v>1.1583657424831682E-3</v>
      </c>
      <c r="K60" s="211">
        <f>'7410 Kab. Buton Utara'!G57</f>
        <v>138</v>
      </c>
      <c r="L60" s="212">
        <f t="shared" si="8"/>
        <v>1.7959396147839667E-2</v>
      </c>
      <c r="M60" s="212">
        <f t="shared" si="0"/>
        <v>8.9796980739198333E-3</v>
      </c>
      <c r="N60" s="213">
        <f>'7410 Kab. Buton Utara'!H57</f>
        <v>9.6420700000000004</v>
      </c>
      <c r="O60" s="212">
        <f t="shared" si="1"/>
        <v>5.5315159182625692E-3</v>
      </c>
      <c r="P60" s="212">
        <f t="shared" si="2"/>
        <v>8.2972738773938535E-4</v>
      </c>
      <c r="Q60" s="213">
        <f>'7410 Kab. Buton Utara'!I57</f>
        <v>43.457000999999998</v>
      </c>
      <c r="R60" s="212">
        <f t="shared" si="3"/>
        <v>1.2006513952931938E-2</v>
      </c>
      <c r="S60" s="212">
        <f t="shared" si="4"/>
        <v>3.0016284882329845E-3</v>
      </c>
      <c r="T60" s="208">
        <f t="shared" si="9"/>
        <v>1.3969419692375371E-2</v>
      </c>
      <c r="U60" s="214">
        <f t="shared" si="10"/>
        <v>62656430.47645463</v>
      </c>
      <c r="V60" s="215">
        <f t="shared" si="11"/>
        <v>580186000</v>
      </c>
      <c r="W60" s="216">
        <f t="shared" si="12"/>
        <v>36000000</v>
      </c>
      <c r="X60" s="216">
        <f t="shared" si="13"/>
        <v>24000000</v>
      </c>
      <c r="Y60" s="217">
        <f t="shared" si="14"/>
        <v>110400000</v>
      </c>
      <c r="Z60" s="217">
        <f t="shared" si="15"/>
        <v>5112000</v>
      </c>
      <c r="AA60" s="217">
        <f t="shared" si="16"/>
        <v>5376000</v>
      </c>
      <c r="AB60" s="218">
        <f t="shared" si="17"/>
        <v>104433480</v>
      </c>
      <c r="AC60" s="218">
        <f t="shared" si="18"/>
        <v>58018600</v>
      </c>
      <c r="AD60" s="218">
        <f t="shared" si="19"/>
        <v>92829760</v>
      </c>
      <c r="AE60" s="219">
        <f t="shared" si="20"/>
        <v>144016160</v>
      </c>
    </row>
    <row r="61" spans="2:31" s="69" customFormat="1" x14ac:dyDescent="0.25">
      <c r="B61" s="91">
        <v>51</v>
      </c>
      <c r="C61" s="74" t="str">
        <f>'7410 Kab. Buton Utara'!B63</f>
        <v>Kulisusu Barat</v>
      </c>
      <c r="D61" s="74" t="str">
        <f>'7410 Kab. Buton Utara'!C63</f>
        <v>Karya Bhakti</v>
      </c>
      <c r="E61" s="75">
        <f t="shared" si="5"/>
        <v>517529596.15384614</v>
      </c>
      <c r="F61" s="74" t="str">
        <f>'7410 Kab. Buton Utara (2)'!D63</f>
        <v>Tertinggal</v>
      </c>
      <c r="G61" s="74">
        <f>'7410 Kab. Buton Utara'!E63</f>
        <v>2</v>
      </c>
      <c r="H61" s="112">
        <f>'7410 Kab. Buton Utara'!F63</f>
        <v>574</v>
      </c>
      <c r="I61" s="92">
        <f t="shared" si="6"/>
        <v>1.2001840003345461E-2</v>
      </c>
      <c r="J61" s="92">
        <f t="shared" si="7"/>
        <v>1.2001840003345462E-3</v>
      </c>
      <c r="K61" s="112">
        <f>'7410 Kab. Buton Utara'!G63</f>
        <v>30</v>
      </c>
      <c r="L61" s="92">
        <f t="shared" si="8"/>
        <v>3.9042165538781884E-3</v>
      </c>
      <c r="M61" s="92">
        <f t="shared" si="0"/>
        <v>1.9521082769390942E-3</v>
      </c>
      <c r="N61" s="93">
        <f>'7410 Kab. Buton Utara'!H63</f>
        <v>8.7655770000000004</v>
      </c>
      <c r="O61" s="92">
        <f t="shared" si="1"/>
        <v>5.0286845779232313E-3</v>
      </c>
      <c r="P61" s="92">
        <f t="shared" si="2"/>
        <v>7.5430268668848471E-4</v>
      </c>
      <c r="Q61" s="93">
        <f>'7410 Kab. Buton Utara'!I63</f>
        <v>63.388026000000004</v>
      </c>
      <c r="R61" s="92">
        <f t="shared" si="3"/>
        <v>1.7513155558475206E-2</v>
      </c>
      <c r="S61" s="92">
        <f t="shared" si="4"/>
        <v>4.3782888896188015E-3</v>
      </c>
      <c r="T61" s="91">
        <f t="shared" si="9"/>
        <v>8.2848838535809263E-3</v>
      </c>
      <c r="U61" s="149">
        <f t="shared" si="10"/>
        <v>37159829.156018898</v>
      </c>
      <c r="V61" s="94">
        <f t="shared" si="11"/>
        <v>554689000</v>
      </c>
      <c r="W61" s="124">
        <f t="shared" si="12"/>
        <v>36000000</v>
      </c>
      <c r="X61" s="124">
        <f t="shared" si="13"/>
        <v>24000000</v>
      </c>
      <c r="Y61" s="125">
        <f t="shared" si="14"/>
        <v>110400000</v>
      </c>
      <c r="Z61" s="125">
        <f t="shared" si="15"/>
        <v>5112000</v>
      </c>
      <c r="AA61" s="125">
        <f t="shared" si="16"/>
        <v>5376000</v>
      </c>
      <c r="AB61" s="126">
        <f t="shared" si="17"/>
        <v>99844020</v>
      </c>
      <c r="AC61" s="126">
        <f t="shared" si="18"/>
        <v>55468900</v>
      </c>
      <c r="AD61" s="126">
        <f t="shared" si="19"/>
        <v>88750240</v>
      </c>
      <c r="AE61" s="81">
        <f t="shared" si="20"/>
        <v>129737840</v>
      </c>
    </row>
    <row r="62" spans="2:31" s="220" customFormat="1" x14ac:dyDescent="0.25">
      <c r="B62" s="208">
        <v>52</v>
      </c>
      <c r="C62" s="209" t="str">
        <f>'7410 Kab. Buton Utara'!B69</f>
        <v>Kulisusu Barat</v>
      </c>
      <c r="D62" s="209" t="str">
        <f>'7410 Kab. Buton Utara'!C69</f>
        <v>Dampala Jaya</v>
      </c>
      <c r="E62" s="210">
        <f t="shared" si="5"/>
        <v>517529596.15384614</v>
      </c>
      <c r="F62" s="209" t="str">
        <f>'7410 Kab. Buton Utara (2)'!D69</f>
        <v>Tertinggal</v>
      </c>
      <c r="G62" s="209">
        <f>'7410 Kab. Buton Utara'!E69</f>
        <v>3</v>
      </c>
      <c r="H62" s="211">
        <f>'7410 Kab. Buton Utara'!F69</f>
        <v>589</v>
      </c>
      <c r="I62" s="212">
        <f t="shared" si="6"/>
        <v>1.2315476937230795E-2</v>
      </c>
      <c r="J62" s="212">
        <f t="shared" si="7"/>
        <v>1.2315476937230796E-3</v>
      </c>
      <c r="K62" s="211">
        <f>'7410 Kab. Buton Utara'!G69</f>
        <v>47</v>
      </c>
      <c r="L62" s="212">
        <f t="shared" si="8"/>
        <v>6.1166059344091618E-3</v>
      </c>
      <c r="M62" s="212">
        <f t="shared" si="0"/>
        <v>3.0583029672045809E-3</v>
      </c>
      <c r="N62" s="213">
        <f>'7410 Kab. Buton Utara'!H69</f>
        <v>35.724845999999999</v>
      </c>
      <c r="O62" s="212">
        <f t="shared" si="1"/>
        <v>2.0494826767123539E-2</v>
      </c>
      <c r="P62" s="212">
        <f t="shared" si="2"/>
        <v>3.0742240150685306E-3</v>
      </c>
      <c r="Q62" s="213">
        <f>'7410 Kab. Buton Utara'!I69</f>
        <v>46.980528999999997</v>
      </c>
      <c r="R62" s="212">
        <f t="shared" si="3"/>
        <v>1.2980011597087051E-2</v>
      </c>
      <c r="S62" s="212">
        <f t="shared" si="4"/>
        <v>3.2450028992717628E-3</v>
      </c>
      <c r="T62" s="208">
        <f t="shared" si="9"/>
        <v>1.0609077575267955E-2</v>
      </c>
      <c r="U62" s="214">
        <f t="shared" si="10"/>
        <v>47584434.15347483</v>
      </c>
      <c r="V62" s="215">
        <f t="shared" si="11"/>
        <v>565114000</v>
      </c>
      <c r="W62" s="216">
        <f t="shared" si="12"/>
        <v>36000000</v>
      </c>
      <c r="X62" s="216">
        <f t="shared" si="13"/>
        <v>24000000</v>
      </c>
      <c r="Y62" s="217">
        <f t="shared" si="14"/>
        <v>110400000</v>
      </c>
      <c r="Z62" s="217">
        <f t="shared" si="15"/>
        <v>5112000</v>
      </c>
      <c r="AA62" s="217">
        <f t="shared" si="16"/>
        <v>5376000</v>
      </c>
      <c r="AB62" s="218">
        <f t="shared" si="17"/>
        <v>101720520</v>
      </c>
      <c r="AC62" s="218">
        <f t="shared" si="18"/>
        <v>56511400</v>
      </c>
      <c r="AD62" s="218">
        <f t="shared" si="19"/>
        <v>90418240</v>
      </c>
      <c r="AE62" s="219">
        <f t="shared" si="20"/>
        <v>135575840</v>
      </c>
    </row>
    <row r="63" spans="2:31" s="69" customFormat="1" ht="30" x14ac:dyDescent="0.25">
      <c r="B63" s="91">
        <v>53</v>
      </c>
      <c r="C63" s="74" t="str">
        <f>'7410 Kab. Buton Utara'!B75</f>
        <v>Kulisusu Barat</v>
      </c>
      <c r="D63" s="74" t="str">
        <f>'7410 Kab. Buton Utara'!C75</f>
        <v>Bumi Lapero</v>
      </c>
      <c r="E63" s="75">
        <f t="shared" si="5"/>
        <v>517529596.15384614</v>
      </c>
      <c r="F63" s="74" t="str">
        <f>'7410 Kab. Buton Utara (2)'!D75</f>
        <v>Sangat Tertinggal</v>
      </c>
      <c r="G63" s="74">
        <f>'7410 Kab. Buton Utara'!E75</f>
        <v>1</v>
      </c>
      <c r="H63" s="112">
        <f>'7410 Kab. Buton Utara'!F75</f>
        <v>248</v>
      </c>
      <c r="I63" s="92">
        <f t="shared" si="6"/>
        <v>5.1854639735708606E-3</v>
      </c>
      <c r="J63" s="92">
        <f t="shared" si="7"/>
        <v>5.1854639735708608E-4</v>
      </c>
      <c r="K63" s="112">
        <f>'7410 Kab. Buton Utara'!G75</f>
        <v>19</v>
      </c>
      <c r="L63" s="92">
        <f t="shared" si="8"/>
        <v>2.4726704841228526E-3</v>
      </c>
      <c r="M63" s="92">
        <f t="shared" si="0"/>
        <v>1.2363352420614263E-3</v>
      </c>
      <c r="N63" s="93">
        <f>'7410 Kab. Buton Utara'!H75</f>
        <v>50.498187999999999</v>
      </c>
      <c r="O63" s="92">
        <f t="shared" si="1"/>
        <v>2.8970079118427455E-2</v>
      </c>
      <c r="P63" s="92">
        <f t="shared" si="2"/>
        <v>4.3455118677641182E-3</v>
      </c>
      <c r="Q63" s="93">
        <f>'7410 Kab. Buton Utara'!I75</f>
        <v>56.294656000000003</v>
      </c>
      <c r="R63" s="92">
        <f t="shared" si="3"/>
        <v>1.5553364410477928E-2</v>
      </c>
      <c r="S63" s="92">
        <f t="shared" si="4"/>
        <v>3.8883411026194819E-3</v>
      </c>
      <c r="T63" s="91">
        <f t="shared" si="9"/>
        <v>9.9887346098021124E-3</v>
      </c>
      <c r="U63" s="149">
        <f t="shared" si="10"/>
        <v>44802036.83538989</v>
      </c>
      <c r="V63" s="94">
        <f t="shared" si="11"/>
        <v>562331000</v>
      </c>
      <c r="W63" s="124">
        <f t="shared" si="12"/>
        <v>36000000</v>
      </c>
      <c r="X63" s="124">
        <f t="shared" si="13"/>
        <v>24000000</v>
      </c>
      <c r="Y63" s="125">
        <f t="shared" si="14"/>
        <v>110400000</v>
      </c>
      <c r="Z63" s="125">
        <f t="shared" si="15"/>
        <v>5112000</v>
      </c>
      <c r="AA63" s="125">
        <f t="shared" si="16"/>
        <v>5376000</v>
      </c>
      <c r="AB63" s="126">
        <f t="shared" si="17"/>
        <v>101219580</v>
      </c>
      <c r="AC63" s="126">
        <f t="shared" si="18"/>
        <v>56233100</v>
      </c>
      <c r="AD63" s="126">
        <f t="shared" si="19"/>
        <v>89972960</v>
      </c>
      <c r="AE63" s="81">
        <f t="shared" si="20"/>
        <v>134017360</v>
      </c>
    </row>
    <row r="64" spans="2:31" s="220" customFormat="1" x14ac:dyDescent="0.25">
      <c r="B64" s="208">
        <v>54</v>
      </c>
      <c r="C64" s="209" t="str">
        <f>'7410 Kab. Buton Utara'!B2</f>
        <v>Kulisusu Utara</v>
      </c>
      <c r="D64" s="209" t="str">
        <f>'7410 Kab. Buton Utara'!C2</f>
        <v>Wamboule</v>
      </c>
      <c r="E64" s="210">
        <f t="shared" si="5"/>
        <v>517529596.15384614</v>
      </c>
      <c r="F64" s="209" t="str">
        <f>'7410 Kab. Buton Utara (2)'!D2</f>
        <v>Tertinggal</v>
      </c>
      <c r="G64" s="209">
        <f>'7410 Kab. Buton Utara'!E2</f>
        <v>3</v>
      </c>
      <c r="H64" s="211">
        <f>'7410 Kab. Buton Utara'!F2</f>
        <v>457</v>
      </c>
      <c r="I64" s="212">
        <f t="shared" si="6"/>
        <v>9.5554719190398523E-3</v>
      </c>
      <c r="J64" s="212">
        <f t="shared" si="7"/>
        <v>9.5554719190398527E-4</v>
      </c>
      <c r="K64" s="211">
        <f>'7410 Kab. Buton Utara'!G2</f>
        <v>48</v>
      </c>
      <c r="L64" s="212">
        <f t="shared" si="8"/>
        <v>6.2467464862051014E-3</v>
      </c>
      <c r="M64" s="212">
        <f t="shared" si="0"/>
        <v>3.1233732431025507E-3</v>
      </c>
      <c r="N64" s="213">
        <f>'7410 Kab. Buton Utara'!H2</f>
        <v>4.5417069999999997</v>
      </c>
      <c r="O64" s="212">
        <f t="shared" si="1"/>
        <v>2.6055115308833616E-3</v>
      </c>
      <c r="P64" s="212">
        <f t="shared" si="2"/>
        <v>3.9082672963250425E-4</v>
      </c>
      <c r="Q64" s="213">
        <f>'7410 Kab. Buton Utara'!I2</f>
        <v>32.568536999999999</v>
      </c>
      <c r="R64" s="212">
        <f t="shared" si="3"/>
        <v>8.9981955707684504E-3</v>
      </c>
      <c r="S64" s="212">
        <f t="shared" si="4"/>
        <v>2.2495488926921126E-3</v>
      </c>
      <c r="T64" s="208">
        <f t="shared" si="9"/>
        <v>6.7192960573311524E-3</v>
      </c>
      <c r="U64" s="214">
        <f t="shared" si="10"/>
        <v>30137766.316568926</v>
      </c>
      <c r="V64" s="215">
        <f t="shared" si="11"/>
        <v>547667000</v>
      </c>
      <c r="W64" s="216">
        <f t="shared" si="12"/>
        <v>36000000</v>
      </c>
      <c r="X64" s="216">
        <f t="shared" si="13"/>
        <v>24000000</v>
      </c>
      <c r="Y64" s="217">
        <f t="shared" si="14"/>
        <v>110400000</v>
      </c>
      <c r="Z64" s="217">
        <f t="shared" si="15"/>
        <v>5112000</v>
      </c>
      <c r="AA64" s="217">
        <f t="shared" si="16"/>
        <v>5376000</v>
      </c>
      <c r="AB64" s="218">
        <f t="shared" si="17"/>
        <v>98580060</v>
      </c>
      <c r="AC64" s="218">
        <f t="shared" si="18"/>
        <v>54766700</v>
      </c>
      <c r="AD64" s="218">
        <f t="shared" si="19"/>
        <v>87626720</v>
      </c>
      <c r="AE64" s="219">
        <f t="shared" si="20"/>
        <v>125805520</v>
      </c>
    </row>
    <row r="65" spans="2:31" s="69" customFormat="1" ht="30" x14ac:dyDescent="0.25">
      <c r="B65" s="91">
        <v>55</v>
      </c>
      <c r="C65" s="74" t="str">
        <f>'7410 Kab. Buton Utara'!B13</f>
        <v>Kulisusu Utara</v>
      </c>
      <c r="D65" s="74" t="str">
        <f>'7410 Kab. Buton Utara'!C13</f>
        <v>Torombia</v>
      </c>
      <c r="E65" s="75">
        <f t="shared" si="5"/>
        <v>517529596.15384614</v>
      </c>
      <c r="F65" s="74" t="str">
        <f>'7410 Kab. Buton Utara (2)'!D13</f>
        <v>Sangat Tertinggal</v>
      </c>
      <c r="G65" s="74">
        <f>'7410 Kab. Buton Utara'!E13</f>
        <v>5</v>
      </c>
      <c r="H65" s="112">
        <f>'7410 Kab. Buton Utara'!F13</f>
        <v>613</v>
      </c>
      <c r="I65" s="92">
        <f t="shared" si="6"/>
        <v>1.281729603144733E-2</v>
      </c>
      <c r="J65" s="92">
        <f t="shared" si="7"/>
        <v>1.2817296031447331E-3</v>
      </c>
      <c r="K65" s="112">
        <f>'7410 Kab. Buton Utara'!G13</f>
        <v>121</v>
      </c>
      <c r="L65" s="92">
        <f t="shared" si="8"/>
        <v>1.5747006767308693E-2</v>
      </c>
      <c r="M65" s="92">
        <f t="shared" si="0"/>
        <v>7.8735033836543466E-3</v>
      </c>
      <c r="N65" s="93">
        <f>'7410 Kab. Buton Utara'!H13</f>
        <v>36.850642000000001</v>
      </c>
      <c r="O65" s="92">
        <f t="shared" si="1"/>
        <v>2.1140679628046177E-2</v>
      </c>
      <c r="P65" s="92">
        <f t="shared" si="2"/>
        <v>3.1711019442069266E-3</v>
      </c>
      <c r="Q65" s="93">
        <f>'7410 Kab. Buton Utara'!I13</f>
        <v>36.017245000000003</v>
      </c>
      <c r="R65" s="92">
        <f t="shared" si="3"/>
        <v>9.9510215773672035E-3</v>
      </c>
      <c r="S65" s="92">
        <f t="shared" si="4"/>
        <v>2.4877553943418009E-3</v>
      </c>
      <c r="T65" s="91">
        <f t="shared" si="9"/>
        <v>1.4814090325347806E-2</v>
      </c>
      <c r="U65" s="149">
        <f t="shared" si="10"/>
        <v>66444994.923353359</v>
      </c>
      <c r="V65" s="94">
        <f t="shared" si="11"/>
        <v>583974000</v>
      </c>
      <c r="W65" s="124">
        <f t="shared" si="12"/>
        <v>36000000</v>
      </c>
      <c r="X65" s="124">
        <f t="shared" si="13"/>
        <v>24000000</v>
      </c>
      <c r="Y65" s="125">
        <f t="shared" si="14"/>
        <v>110400000</v>
      </c>
      <c r="Z65" s="125">
        <f t="shared" si="15"/>
        <v>5112000</v>
      </c>
      <c r="AA65" s="125">
        <f t="shared" si="16"/>
        <v>5376000</v>
      </c>
      <c r="AB65" s="126">
        <f t="shared" si="17"/>
        <v>105115320</v>
      </c>
      <c r="AC65" s="126">
        <f t="shared" si="18"/>
        <v>58397400</v>
      </c>
      <c r="AD65" s="126">
        <f t="shared" si="19"/>
        <v>93435840</v>
      </c>
      <c r="AE65" s="81">
        <f t="shared" si="20"/>
        <v>146137440</v>
      </c>
    </row>
    <row r="66" spans="2:31" s="220" customFormat="1" x14ac:dyDescent="0.25">
      <c r="B66" s="208">
        <v>56</v>
      </c>
      <c r="C66" s="209" t="str">
        <f>'7410 Kab. Buton Utara'!B17</f>
        <v>Kulisusu Utara</v>
      </c>
      <c r="D66" s="209" t="str">
        <f>'7410 Kab. Buton Utara'!C17</f>
        <v>E'erinere</v>
      </c>
      <c r="E66" s="210">
        <f t="shared" si="5"/>
        <v>517529596.15384614</v>
      </c>
      <c r="F66" s="209" t="str">
        <f>'7410 Kab. Buton Utara (2)'!D17</f>
        <v>Tertinggal</v>
      </c>
      <c r="G66" s="209">
        <f>'7410 Kab. Buton Utara'!E17</f>
        <v>1</v>
      </c>
      <c r="H66" s="211">
        <f>'7410 Kab. Buton Utara'!F17</f>
        <v>285</v>
      </c>
      <c r="I66" s="212">
        <f t="shared" si="6"/>
        <v>5.9591017438213522E-3</v>
      </c>
      <c r="J66" s="212">
        <f t="shared" si="7"/>
        <v>5.9591017438213531E-4</v>
      </c>
      <c r="K66" s="211">
        <f>'7410 Kab. Buton Utara'!G17</f>
        <v>9</v>
      </c>
      <c r="L66" s="212">
        <f t="shared" si="8"/>
        <v>1.1712649661634565E-3</v>
      </c>
      <c r="M66" s="212">
        <f t="shared" si="0"/>
        <v>5.8563248308172826E-4</v>
      </c>
      <c r="N66" s="213">
        <f>'7410 Kab. Buton Utara'!H17</f>
        <v>6.4536030000000002</v>
      </c>
      <c r="O66" s="212">
        <f t="shared" si="1"/>
        <v>3.7023385771568834E-3</v>
      </c>
      <c r="P66" s="212">
        <f t="shared" si="2"/>
        <v>5.5535078657353246E-4</v>
      </c>
      <c r="Q66" s="213">
        <f>'7410 Kab. Buton Utara'!I17</f>
        <v>50.702393999999998</v>
      </c>
      <c r="R66" s="212">
        <f t="shared" si="3"/>
        <v>1.4008306763001263E-2</v>
      </c>
      <c r="S66" s="212">
        <f t="shared" si="4"/>
        <v>3.5020766907503157E-3</v>
      </c>
      <c r="T66" s="208">
        <f t="shared" si="9"/>
        <v>5.2389701347877113E-3</v>
      </c>
      <c r="U66" s="214">
        <f t="shared" si="10"/>
        <v>23498124.850362457</v>
      </c>
      <c r="V66" s="215">
        <f>ROUNDDOWN(E66+U66,-3)+41000</f>
        <v>541068000</v>
      </c>
      <c r="W66" s="216">
        <f t="shared" si="12"/>
        <v>36000000</v>
      </c>
      <c r="X66" s="216">
        <f t="shared" si="13"/>
        <v>24000000</v>
      </c>
      <c r="Y66" s="217">
        <f t="shared" si="14"/>
        <v>110400000</v>
      </c>
      <c r="Z66" s="217">
        <f t="shared" si="15"/>
        <v>5112000</v>
      </c>
      <c r="AA66" s="217">
        <f t="shared" si="16"/>
        <v>5376000</v>
      </c>
      <c r="AB66" s="218">
        <f t="shared" si="17"/>
        <v>97392240</v>
      </c>
      <c r="AC66" s="218">
        <f t="shared" si="18"/>
        <v>54106800</v>
      </c>
      <c r="AD66" s="218">
        <f t="shared" si="19"/>
        <v>86570880</v>
      </c>
      <c r="AE66" s="219">
        <f t="shared" si="20"/>
        <v>122110080</v>
      </c>
    </row>
    <row r="67" spans="2:31" s="69" customFormat="1" ht="30" x14ac:dyDescent="0.25">
      <c r="B67" s="91">
        <v>57</v>
      </c>
      <c r="C67" s="74" t="str">
        <f>'7410 Kab. Buton Utara'!B18</f>
        <v>Kulisusu Utara</v>
      </c>
      <c r="D67" s="74" t="str">
        <f>'7410 Kab. Buton Utara'!C18</f>
        <v>Bira</v>
      </c>
      <c r="E67" s="75">
        <f t="shared" si="5"/>
        <v>517529596.15384614</v>
      </c>
      <c r="F67" s="74" t="str">
        <f>'7410 Kab. Buton Utara (2)'!D18</f>
        <v>Sangat Tertinggal</v>
      </c>
      <c r="G67" s="74">
        <f>'7410 Kab. Buton Utara'!E18</f>
        <v>4</v>
      </c>
      <c r="H67" s="112">
        <f>'7410 Kab. Buton Utara'!F18</f>
        <v>362</v>
      </c>
      <c r="I67" s="92">
        <f t="shared" si="6"/>
        <v>7.5691046710994019E-3</v>
      </c>
      <c r="J67" s="92">
        <f t="shared" si="7"/>
        <v>7.5691046710994021E-4</v>
      </c>
      <c r="K67" s="112">
        <f>'7410 Kab. Buton Utara'!G18</f>
        <v>100</v>
      </c>
      <c r="L67" s="92">
        <f t="shared" si="8"/>
        <v>1.3014055179593961E-2</v>
      </c>
      <c r="M67" s="92">
        <f t="shared" si="0"/>
        <v>6.5070275897969806E-3</v>
      </c>
      <c r="N67" s="93">
        <f>'7410 Kab. Buton Utara'!H18</f>
        <v>2.2192889999999998</v>
      </c>
      <c r="O67" s="92">
        <f t="shared" si="1"/>
        <v>1.273173958571657E-3</v>
      </c>
      <c r="P67" s="92">
        <f t="shared" si="2"/>
        <v>1.9097609378574854E-4</v>
      </c>
      <c r="Q67" s="93">
        <f>'7410 Kab. Buton Utara'!I18</f>
        <v>45.146600999999997</v>
      </c>
      <c r="R67" s="92">
        <f t="shared" si="3"/>
        <v>1.2473324950195045E-2</v>
      </c>
      <c r="S67" s="92">
        <f t="shared" si="4"/>
        <v>3.1183312375487613E-3</v>
      </c>
      <c r="T67" s="91">
        <f t="shared" si="9"/>
        <v>1.0573245388241431E-2</v>
      </c>
      <c r="U67" s="149">
        <f t="shared" si="10"/>
        <v>47423717.6037049</v>
      </c>
      <c r="V67" s="94">
        <f t="shared" si="11"/>
        <v>564953000</v>
      </c>
      <c r="W67" s="124">
        <f t="shared" si="12"/>
        <v>36000000</v>
      </c>
      <c r="X67" s="124">
        <f t="shared" si="13"/>
        <v>24000000</v>
      </c>
      <c r="Y67" s="125">
        <f t="shared" si="14"/>
        <v>110400000</v>
      </c>
      <c r="Z67" s="125">
        <f t="shared" si="15"/>
        <v>5112000</v>
      </c>
      <c r="AA67" s="125">
        <f t="shared" si="16"/>
        <v>5376000</v>
      </c>
      <c r="AB67" s="126">
        <f t="shared" si="17"/>
        <v>101691540</v>
      </c>
      <c r="AC67" s="126">
        <f t="shared" si="18"/>
        <v>56495300</v>
      </c>
      <c r="AD67" s="126">
        <f t="shared" si="19"/>
        <v>90392480</v>
      </c>
      <c r="AE67" s="81">
        <f t="shared" si="20"/>
        <v>135485680</v>
      </c>
    </row>
    <row r="68" spans="2:31" s="220" customFormat="1" x14ac:dyDescent="0.25">
      <c r="B68" s="208">
        <v>58</v>
      </c>
      <c r="C68" s="209" t="str">
        <f>'7410 Kab. Buton Utara'!B21</f>
        <v>Kulisusu Utara</v>
      </c>
      <c r="D68" s="209" t="str">
        <f>'7410 Kab. Buton Utara'!C21</f>
        <v>Pebaoa</v>
      </c>
      <c r="E68" s="210">
        <f t="shared" si="5"/>
        <v>517529596.15384614</v>
      </c>
      <c r="F68" s="209" t="str">
        <f>'7410 Kab. Buton Utara (2)'!D21</f>
        <v>Tertinggal</v>
      </c>
      <c r="G68" s="209">
        <f>'7410 Kab. Buton Utara'!E21</f>
        <v>6</v>
      </c>
      <c r="H68" s="211">
        <f>'7410 Kab. Buton Utara'!F21</f>
        <v>774</v>
      </c>
      <c r="I68" s="212">
        <f t="shared" si="6"/>
        <v>1.6183665788483251E-2</v>
      </c>
      <c r="J68" s="212">
        <f t="shared" si="7"/>
        <v>1.6183665788483252E-3</v>
      </c>
      <c r="K68" s="211">
        <f>'7410 Kab. Buton Utara'!G21</f>
        <v>176</v>
      </c>
      <c r="L68" s="212">
        <f t="shared" si="8"/>
        <v>2.2904737116085372E-2</v>
      </c>
      <c r="M68" s="212">
        <f t="shared" si="0"/>
        <v>1.1452368558042686E-2</v>
      </c>
      <c r="N68" s="213">
        <f>'7410 Kab. Buton Utara'!H21</f>
        <v>78.552738000000005</v>
      </c>
      <c r="O68" s="212">
        <f t="shared" si="1"/>
        <v>4.5064568154982179E-2</v>
      </c>
      <c r="P68" s="212">
        <f t="shared" si="2"/>
        <v>6.7596852232473265E-3</v>
      </c>
      <c r="Q68" s="213">
        <f>'7410 Kab. Buton Utara'!I21</f>
        <v>42.610768999999998</v>
      </c>
      <c r="R68" s="212">
        <f t="shared" si="3"/>
        <v>1.177271281429797E-2</v>
      </c>
      <c r="S68" s="212">
        <f t="shared" si="4"/>
        <v>2.9431782035744926E-3</v>
      </c>
      <c r="T68" s="208">
        <f t="shared" si="9"/>
        <v>2.2773598563712829E-2</v>
      </c>
      <c r="U68" s="214">
        <f t="shared" si="10"/>
        <v>102145430.98628363</v>
      </c>
      <c r="V68" s="215">
        <f t="shared" si="11"/>
        <v>619675000</v>
      </c>
      <c r="W68" s="216">
        <f t="shared" si="12"/>
        <v>36000000</v>
      </c>
      <c r="X68" s="216">
        <f t="shared" si="13"/>
        <v>24000000</v>
      </c>
      <c r="Y68" s="217">
        <f t="shared" si="14"/>
        <v>110400000</v>
      </c>
      <c r="Z68" s="217">
        <f t="shared" si="15"/>
        <v>5112000</v>
      </c>
      <c r="AA68" s="217">
        <f t="shared" si="16"/>
        <v>5376000</v>
      </c>
      <c r="AB68" s="218">
        <f t="shared" si="17"/>
        <v>111541500</v>
      </c>
      <c r="AC68" s="218">
        <f t="shared" si="18"/>
        <v>61967500</v>
      </c>
      <c r="AD68" s="218">
        <f t="shared" si="19"/>
        <v>99148000</v>
      </c>
      <c r="AE68" s="219">
        <f t="shared" si="20"/>
        <v>166130000</v>
      </c>
    </row>
    <row r="69" spans="2:31" s="69" customFormat="1" x14ac:dyDescent="0.25">
      <c r="B69" s="91">
        <v>59</v>
      </c>
      <c r="C69" s="74" t="str">
        <f>'7410 Kab. Buton Utara'!B24</f>
        <v>Kulisusu Utara</v>
      </c>
      <c r="D69" s="74" t="str">
        <f>'7410 Kab. Buton Utara'!C24</f>
        <v>Labelete</v>
      </c>
      <c r="E69" s="75">
        <f t="shared" si="5"/>
        <v>517529596.15384614</v>
      </c>
      <c r="F69" s="74" t="str">
        <f>'7410 Kab. Buton Utara (2)'!D24</f>
        <v>Tertinggal</v>
      </c>
      <c r="G69" s="74">
        <f>'7410 Kab. Buton Utara'!E24</f>
        <v>1</v>
      </c>
      <c r="H69" s="112">
        <f>'7410 Kab. Buton Utara'!F24</f>
        <v>415</v>
      </c>
      <c r="I69" s="92">
        <f t="shared" si="6"/>
        <v>8.6772885041609162E-3</v>
      </c>
      <c r="J69" s="92">
        <f t="shared" si="7"/>
        <v>8.6772885041609162E-4</v>
      </c>
      <c r="K69" s="112">
        <f>'7410 Kab. Buton Utara'!G24</f>
        <v>5</v>
      </c>
      <c r="L69" s="92">
        <f t="shared" si="8"/>
        <v>6.5070275897969806E-4</v>
      </c>
      <c r="M69" s="92">
        <f t="shared" si="0"/>
        <v>3.2535137948984903E-4</v>
      </c>
      <c r="N69" s="93">
        <f>'7410 Kab. Buton Utara'!H24</f>
        <v>4.0248780000000002</v>
      </c>
      <c r="O69" s="92">
        <f t="shared" si="1"/>
        <v>2.3090142185303373E-3</v>
      </c>
      <c r="P69" s="92">
        <f t="shared" si="2"/>
        <v>3.4635213277955061E-4</v>
      </c>
      <c r="Q69" s="93">
        <f>'7410 Kab. Buton Utara'!I24</f>
        <v>44.525871000000002</v>
      </c>
      <c r="R69" s="92">
        <f t="shared" si="3"/>
        <v>1.2301826613114596E-2</v>
      </c>
      <c r="S69" s="92">
        <f t="shared" si="4"/>
        <v>3.0754566532786489E-3</v>
      </c>
      <c r="T69" s="91">
        <f t="shared" si="9"/>
        <v>4.6148890159641402E-3</v>
      </c>
      <c r="U69" s="149">
        <f t="shared" si="10"/>
        <v>20698960.955631763</v>
      </c>
      <c r="V69" s="94">
        <f t="shared" si="11"/>
        <v>538228000</v>
      </c>
      <c r="W69" s="124">
        <f t="shared" si="12"/>
        <v>36000000</v>
      </c>
      <c r="X69" s="124">
        <f t="shared" si="13"/>
        <v>24000000</v>
      </c>
      <c r="Y69" s="125">
        <f t="shared" si="14"/>
        <v>110400000</v>
      </c>
      <c r="Z69" s="125">
        <f t="shared" si="15"/>
        <v>5112000</v>
      </c>
      <c r="AA69" s="125">
        <f t="shared" si="16"/>
        <v>5376000</v>
      </c>
      <c r="AB69" s="126">
        <f t="shared" si="17"/>
        <v>96881040</v>
      </c>
      <c r="AC69" s="126">
        <f t="shared" si="18"/>
        <v>53822800</v>
      </c>
      <c r="AD69" s="126">
        <f t="shared" si="19"/>
        <v>86116480</v>
      </c>
      <c r="AE69" s="81">
        <f t="shared" si="20"/>
        <v>120519680</v>
      </c>
    </row>
    <row r="70" spans="2:31" s="220" customFormat="1" x14ac:dyDescent="0.25">
      <c r="B70" s="208">
        <v>60</v>
      </c>
      <c r="C70" s="209" t="str">
        <f>'7410 Kab. Buton Utara'!B26</f>
        <v>Kulisusu Utara</v>
      </c>
      <c r="D70" s="209" t="str">
        <f>'7410 Kab. Buton Utara'!C26</f>
        <v>Lanosangia</v>
      </c>
      <c r="E70" s="210">
        <f t="shared" si="5"/>
        <v>517529596.15384614</v>
      </c>
      <c r="F70" s="209" t="str">
        <f>'7410 Kab. Buton Utara (2)'!D26</f>
        <v>Tertinggal</v>
      </c>
      <c r="G70" s="209">
        <f>'7410 Kab. Buton Utara'!E26</f>
        <v>4</v>
      </c>
      <c r="H70" s="211">
        <f>'7410 Kab. Buton Utara'!F26</f>
        <v>844</v>
      </c>
      <c r="I70" s="212">
        <f t="shared" si="6"/>
        <v>1.7647304813281479E-2</v>
      </c>
      <c r="J70" s="212">
        <f t="shared" si="7"/>
        <v>1.7647304813281481E-3</v>
      </c>
      <c r="K70" s="211">
        <f>'7410 Kab. Buton Utara'!G26</f>
        <v>88</v>
      </c>
      <c r="L70" s="212">
        <f t="shared" si="8"/>
        <v>1.1452368558042686E-2</v>
      </c>
      <c r="M70" s="212">
        <f t="shared" si="0"/>
        <v>5.726184279021343E-3</v>
      </c>
      <c r="N70" s="213">
        <f>'7410 Kab. Buton Utara'!H26</f>
        <v>4.5025820000000003</v>
      </c>
      <c r="O70" s="212">
        <f t="shared" si="1"/>
        <v>2.5830660850089779E-3</v>
      </c>
      <c r="P70" s="212">
        <f t="shared" si="2"/>
        <v>3.8745991275134666E-4</v>
      </c>
      <c r="Q70" s="213">
        <f>'7410 Kab. Buton Utara'!I26</f>
        <v>34.076827000000002</v>
      </c>
      <c r="R70" s="212">
        <f t="shared" si="3"/>
        <v>9.4149133495693323E-3</v>
      </c>
      <c r="S70" s="212">
        <f t="shared" si="4"/>
        <v>2.3537283373923331E-3</v>
      </c>
      <c r="T70" s="208">
        <f t="shared" si="9"/>
        <v>1.0232103010493172E-2</v>
      </c>
      <c r="U70" s="214">
        <f t="shared" si="10"/>
        <v>45893606.536484063</v>
      </c>
      <c r="V70" s="215">
        <f t="shared" si="11"/>
        <v>563423000</v>
      </c>
      <c r="W70" s="216">
        <f t="shared" si="12"/>
        <v>36000000</v>
      </c>
      <c r="X70" s="216">
        <f t="shared" si="13"/>
        <v>24000000</v>
      </c>
      <c r="Y70" s="217">
        <f t="shared" si="14"/>
        <v>110400000</v>
      </c>
      <c r="Z70" s="217">
        <f t="shared" si="15"/>
        <v>5112000</v>
      </c>
      <c r="AA70" s="217">
        <f t="shared" si="16"/>
        <v>5376000</v>
      </c>
      <c r="AB70" s="218">
        <f t="shared" si="17"/>
        <v>101416140</v>
      </c>
      <c r="AC70" s="218">
        <f t="shared" si="18"/>
        <v>56342300</v>
      </c>
      <c r="AD70" s="218">
        <f t="shared" si="19"/>
        <v>90147680</v>
      </c>
      <c r="AE70" s="219">
        <f t="shared" si="20"/>
        <v>134628880</v>
      </c>
    </row>
    <row r="71" spans="2:31" s="69" customFormat="1" x14ac:dyDescent="0.25">
      <c r="B71" s="91">
        <v>61</v>
      </c>
      <c r="C71" s="74" t="str">
        <f>'7410 Kab. Buton Utara'!B39</f>
        <v>Kulisusu Utara</v>
      </c>
      <c r="D71" s="74" t="str">
        <f>'7410 Kab. Buton Utara'!C39</f>
        <v>Petetea'a</v>
      </c>
      <c r="E71" s="75">
        <f t="shared" si="5"/>
        <v>517529596.15384614</v>
      </c>
      <c r="F71" s="74" t="str">
        <f>'7410 Kab. Buton Utara (2)'!D39</f>
        <v>Tertinggal</v>
      </c>
      <c r="G71" s="74">
        <f>'7410 Kab. Buton Utara'!E39</f>
        <v>1</v>
      </c>
      <c r="H71" s="112">
        <f>'7410 Kab. Buton Utara'!F39</f>
        <v>150</v>
      </c>
      <c r="I71" s="92">
        <f t="shared" si="6"/>
        <v>3.1363693388533434E-3</v>
      </c>
      <c r="J71" s="92">
        <f t="shared" si="7"/>
        <v>3.1363693388533436E-4</v>
      </c>
      <c r="K71" s="112">
        <f>'7410 Kab. Buton Utara'!G39</f>
        <v>10</v>
      </c>
      <c r="L71" s="92">
        <f t="shared" si="8"/>
        <v>1.3014055179593961E-3</v>
      </c>
      <c r="M71" s="92">
        <f t="shared" si="0"/>
        <v>6.5070275897969806E-4</v>
      </c>
      <c r="N71" s="93">
        <f>'7410 Kab. Buton Utara'!H39</f>
        <v>65.596637000000001</v>
      </c>
      <c r="O71" s="92">
        <f t="shared" si="1"/>
        <v>3.7631840647287501E-2</v>
      </c>
      <c r="P71" s="92">
        <f t="shared" si="2"/>
        <v>5.644776097093125E-3</v>
      </c>
      <c r="Q71" s="93">
        <f>'7410 Kab. Buton Utara'!I39</f>
        <v>49.804184999999997</v>
      </c>
      <c r="R71" s="92">
        <f t="shared" si="3"/>
        <v>1.3760145163190242E-2</v>
      </c>
      <c r="S71" s="92">
        <f t="shared" si="4"/>
        <v>3.4400362907975606E-3</v>
      </c>
      <c r="T71" s="91">
        <f t="shared" si="9"/>
        <v>1.0049152080755719E-2</v>
      </c>
      <c r="U71" s="149">
        <f t="shared" si="10"/>
        <v>45073024.689698115</v>
      </c>
      <c r="V71" s="94">
        <f t="shared" si="11"/>
        <v>562602000</v>
      </c>
      <c r="W71" s="124">
        <f t="shared" si="12"/>
        <v>36000000</v>
      </c>
      <c r="X71" s="124">
        <f t="shared" si="13"/>
        <v>24000000</v>
      </c>
      <c r="Y71" s="125">
        <f t="shared" si="14"/>
        <v>110400000</v>
      </c>
      <c r="Z71" s="125">
        <f t="shared" si="15"/>
        <v>5112000</v>
      </c>
      <c r="AA71" s="125">
        <f t="shared" si="16"/>
        <v>5376000</v>
      </c>
      <c r="AB71" s="126">
        <f t="shared" si="17"/>
        <v>101268360</v>
      </c>
      <c r="AC71" s="126">
        <f t="shared" si="18"/>
        <v>56260200</v>
      </c>
      <c r="AD71" s="126">
        <f t="shared" si="19"/>
        <v>90016320</v>
      </c>
      <c r="AE71" s="81">
        <f t="shared" si="20"/>
        <v>134169120</v>
      </c>
    </row>
    <row r="72" spans="2:31" s="220" customFormat="1" x14ac:dyDescent="0.25">
      <c r="B72" s="208">
        <v>62</v>
      </c>
      <c r="C72" s="209" t="str">
        <f>'7410 Kab. Buton Utara'!B42</f>
        <v>Kulisusu Utara</v>
      </c>
      <c r="D72" s="209" t="str">
        <f>'7410 Kab. Buton Utara'!C42</f>
        <v>Ulunambo</v>
      </c>
      <c r="E72" s="210">
        <f t="shared" si="5"/>
        <v>517529596.15384614</v>
      </c>
      <c r="F72" s="209" t="str">
        <f>'7410 Kab. Buton Utara (2)'!D42</f>
        <v>Tertinggal</v>
      </c>
      <c r="G72" s="209">
        <f>'7410 Kab. Buton Utara'!E42</f>
        <v>3</v>
      </c>
      <c r="H72" s="211">
        <f>'7410 Kab. Buton Utara'!F42</f>
        <v>998</v>
      </c>
      <c r="I72" s="212">
        <f t="shared" si="6"/>
        <v>2.0867310667837577E-2</v>
      </c>
      <c r="J72" s="212">
        <f t="shared" si="7"/>
        <v>2.0867310667837579E-3</v>
      </c>
      <c r="K72" s="211">
        <f>'7410 Kab. Buton Utara'!G42</f>
        <v>55</v>
      </c>
      <c r="L72" s="212">
        <f t="shared" si="8"/>
        <v>7.1577303487766787E-3</v>
      </c>
      <c r="M72" s="212">
        <f t="shared" si="0"/>
        <v>3.5788651743883394E-3</v>
      </c>
      <c r="N72" s="213">
        <f>'7410 Kab. Buton Utara'!H42</f>
        <v>2.73922</v>
      </c>
      <c r="O72" s="212">
        <f t="shared" si="1"/>
        <v>1.5714508434001406E-3</v>
      </c>
      <c r="P72" s="212">
        <f t="shared" si="2"/>
        <v>2.3571762651002109E-4</v>
      </c>
      <c r="Q72" s="213">
        <f>'7410 Kab. Buton Utara'!I42</f>
        <v>35.192273</v>
      </c>
      <c r="R72" s="212">
        <f t="shared" si="3"/>
        <v>9.7230942560875278E-3</v>
      </c>
      <c r="S72" s="212">
        <f t="shared" si="4"/>
        <v>2.4307735640218819E-3</v>
      </c>
      <c r="T72" s="208">
        <f t="shared" si="9"/>
        <v>8.3320874317040008E-3</v>
      </c>
      <c r="U72" s="214">
        <f t="shared" si="10"/>
        <v>37371549.311618678</v>
      </c>
      <c r="V72" s="215">
        <f t="shared" si="11"/>
        <v>554901000</v>
      </c>
      <c r="W72" s="216">
        <f t="shared" si="12"/>
        <v>36000000</v>
      </c>
      <c r="X72" s="216">
        <f t="shared" si="13"/>
        <v>24000000</v>
      </c>
      <c r="Y72" s="217">
        <f t="shared" si="14"/>
        <v>110400000</v>
      </c>
      <c r="Z72" s="217">
        <f t="shared" si="15"/>
        <v>5112000</v>
      </c>
      <c r="AA72" s="217">
        <f t="shared" si="16"/>
        <v>5376000</v>
      </c>
      <c r="AB72" s="218">
        <f t="shared" si="17"/>
        <v>99882180</v>
      </c>
      <c r="AC72" s="218">
        <f t="shared" si="18"/>
        <v>55490100</v>
      </c>
      <c r="AD72" s="218">
        <f t="shared" si="19"/>
        <v>88784160</v>
      </c>
      <c r="AE72" s="219">
        <f t="shared" si="20"/>
        <v>129856560</v>
      </c>
    </row>
    <row r="73" spans="2:31" s="69" customFormat="1" x14ac:dyDescent="0.25">
      <c r="B73" s="91">
        <v>63</v>
      </c>
      <c r="C73" s="74" t="str">
        <f>'7410 Kab. Buton Utara'!B46</f>
        <v>Kulisusu Utara</v>
      </c>
      <c r="D73" s="74" t="str">
        <f>'7410 Kab. Buton Utara'!C46</f>
        <v>Waode Buri</v>
      </c>
      <c r="E73" s="75">
        <f t="shared" si="5"/>
        <v>517529596.15384614</v>
      </c>
      <c r="F73" s="74" t="str">
        <f>'7410 Kab. Buton Utara (2)'!D46</f>
        <v>Berkembang</v>
      </c>
      <c r="G73" s="74">
        <f>'7410 Kab. Buton Utara'!E46</f>
        <v>5</v>
      </c>
      <c r="H73" s="112">
        <f>'7410 Kab. Buton Utara'!F46</f>
        <v>1748</v>
      </c>
      <c r="I73" s="92">
        <f t="shared" si="6"/>
        <v>3.6549157362104297E-2</v>
      </c>
      <c r="J73" s="92">
        <f t="shared" si="7"/>
        <v>3.6549157362104298E-3</v>
      </c>
      <c r="K73" s="112">
        <f>'7410 Kab. Buton Utara'!G46</f>
        <v>106</v>
      </c>
      <c r="L73" s="92">
        <f t="shared" si="8"/>
        <v>1.3794898490369599E-2</v>
      </c>
      <c r="M73" s="92">
        <f t="shared" si="0"/>
        <v>6.8974492451847995E-3</v>
      </c>
      <c r="N73" s="93">
        <f>'7410 Kab. Buton Utara'!H46</f>
        <v>4.186375</v>
      </c>
      <c r="O73" s="92">
        <f t="shared" si="1"/>
        <v>2.4016627085591022E-3</v>
      </c>
      <c r="P73" s="92">
        <f t="shared" si="2"/>
        <v>3.6024940628386531E-4</v>
      </c>
      <c r="Q73" s="93">
        <f>'7410 Kab. Buton Utara'!I46</f>
        <v>45.533005000000003</v>
      </c>
      <c r="R73" s="92">
        <f t="shared" si="3"/>
        <v>1.2580082547606536E-2</v>
      </c>
      <c r="S73" s="92">
        <f t="shared" si="4"/>
        <v>3.145020636901634E-3</v>
      </c>
      <c r="T73" s="91">
        <f t="shared" si="9"/>
        <v>1.4057635024580729E-2</v>
      </c>
      <c r="U73" s="149">
        <f t="shared" si="10"/>
        <v>63052098.868628375</v>
      </c>
      <c r="V73" s="94">
        <f t="shared" si="11"/>
        <v>580581000</v>
      </c>
      <c r="W73" s="124">
        <f t="shared" si="12"/>
        <v>36000000</v>
      </c>
      <c r="X73" s="124">
        <f t="shared" si="13"/>
        <v>24000000</v>
      </c>
      <c r="Y73" s="125">
        <f t="shared" si="14"/>
        <v>110400000</v>
      </c>
      <c r="Z73" s="125">
        <f t="shared" si="15"/>
        <v>5112000</v>
      </c>
      <c r="AA73" s="125">
        <f t="shared" si="16"/>
        <v>5376000</v>
      </c>
      <c r="AB73" s="126">
        <f t="shared" si="17"/>
        <v>104504580</v>
      </c>
      <c r="AC73" s="126">
        <f t="shared" si="18"/>
        <v>58058100</v>
      </c>
      <c r="AD73" s="126">
        <f t="shared" si="19"/>
        <v>92892960</v>
      </c>
      <c r="AE73" s="81">
        <f t="shared" si="20"/>
        <v>144237360</v>
      </c>
    </row>
    <row r="74" spans="2:31" s="220" customFormat="1" x14ac:dyDescent="0.25">
      <c r="B74" s="208">
        <v>64</v>
      </c>
      <c r="C74" s="209" t="str">
        <f>'7410 Kab. Buton Utara'!B54</f>
        <v>Kulisusu Utara</v>
      </c>
      <c r="D74" s="209" t="str">
        <f>'7410 Kab. Buton Utara'!C54</f>
        <v>Lamoahi</v>
      </c>
      <c r="E74" s="210">
        <f t="shared" si="5"/>
        <v>517529596.15384614</v>
      </c>
      <c r="F74" s="209" t="str">
        <f>'7410 Kab. Buton Utara (2)'!D54</f>
        <v>Tertinggal</v>
      </c>
      <c r="G74" s="209">
        <f>'7410 Kab. Buton Utara'!E54</f>
        <v>4</v>
      </c>
      <c r="H74" s="211">
        <f>'7410 Kab. Buton Utara'!F54</f>
        <v>375</v>
      </c>
      <c r="I74" s="212">
        <f t="shared" si="6"/>
        <v>7.8409233471333582E-3</v>
      </c>
      <c r="J74" s="212">
        <f t="shared" si="7"/>
        <v>7.8409233471333584E-4</v>
      </c>
      <c r="K74" s="211">
        <f>'7410 Kab. Buton Utara'!G54</f>
        <v>83</v>
      </c>
      <c r="L74" s="212">
        <f t="shared" si="8"/>
        <v>1.0801665799062988E-2</v>
      </c>
      <c r="M74" s="212">
        <f t="shared" si="0"/>
        <v>5.4008328995314939E-3</v>
      </c>
      <c r="N74" s="213">
        <f>'7410 Kab. Buton Utara'!H54</f>
        <v>51.008271000000001</v>
      </c>
      <c r="O74" s="212">
        <f t="shared" si="1"/>
        <v>2.9262706348279047E-2</v>
      </c>
      <c r="P74" s="212">
        <f t="shared" si="2"/>
        <v>4.3894059522418573E-3</v>
      </c>
      <c r="Q74" s="213">
        <f>'7410 Kab. Buton Utara'!I54</f>
        <v>42.791474999999998</v>
      </c>
      <c r="R74" s="212">
        <f t="shared" si="3"/>
        <v>1.1822639156669789E-2</v>
      </c>
      <c r="S74" s="212">
        <f t="shared" si="4"/>
        <v>2.9556597891674473E-3</v>
      </c>
      <c r="T74" s="208">
        <f t="shared" si="9"/>
        <v>1.3529990975654134E-2</v>
      </c>
      <c r="U74" s="214">
        <f t="shared" si="10"/>
        <v>60685479.96849405</v>
      </c>
      <c r="V74" s="215">
        <f t="shared" si="11"/>
        <v>578215000</v>
      </c>
      <c r="W74" s="216">
        <f t="shared" si="12"/>
        <v>36000000</v>
      </c>
      <c r="X74" s="216">
        <f t="shared" si="13"/>
        <v>24000000</v>
      </c>
      <c r="Y74" s="217">
        <f t="shared" si="14"/>
        <v>110400000</v>
      </c>
      <c r="Z74" s="217">
        <f t="shared" si="15"/>
        <v>5112000</v>
      </c>
      <c r="AA74" s="217">
        <f t="shared" si="16"/>
        <v>5376000</v>
      </c>
      <c r="AB74" s="218">
        <f t="shared" si="17"/>
        <v>104078700</v>
      </c>
      <c r="AC74" s="218">
        <f t="shared" si="18"/>
        <v>57821500</v>
      </c>
      <c r="AD74" s="218">
        <f t="shared" si="19"/>
        <v>92514400</v>
      </c>
      <c r="AE74" s="219">
        <f t="shared" si="20"/>
        <v>142912400</v>
      </c>
    </row>
    <row r="75" spans="2:31" s="69" customFormat="1" ht="30" x14ac:dyDescent="0.25">
      <c r="B75" s="91">
        <v>65</v>
      </c>
      <c r="C75" s="74" t="str">
        <f>'7410 Kab. Buton Utara'!B58</f>
        <v>Kulisusu Utara</v>
      </c>
      <c r="D75" s="74" t="str">
        <f>'7410 Kab. Buton Utara'!C58</f>
        <v>Kurolabu</v>
      </c>
      <c r="E75" s="75">
        <f t="shared" si="5"/>
        <v>517529596.15384614</v>
      </c>
      <c r="F75" s="74" t="str">
        <f>'7410 Kab. Buton Utara (2)'!D58</f>
        <v>Sangat Tertinggal</v>
      </c>
      <c r="G75" s="74">
        <f>'7410 Kab. Buton Utara'!E58</f>
        <v>8</v>
      </c>
      <c r="H75" s="112">
        <f>'7410 Kab. Buton Utara'!F58</f>
        <v>763</v>
      </c>
      <c r="I75" s="92">
        <f t="shared" si="6"/>
        <v>1.5953665370300674E-2</v>
      </c>
      <c r="J75" s="92">
        <f t="shared" si="7"/>
        <v>1.5953665370300675E-3</v>
      </c>
      <c r="K75" s="112">
        <f>'7410 Kab. Buton Utara'!G58</f>
        <v>335</v>
      </c>
      <c r="L75" s="92">
        <f t="shared" si="8"/>
        <v>4.3597084851639774E-2</v>
      </c>
      <c r="M75" s="92">
        <f t="shared" ref="M75:M88" si="21">L75*$I$94</f>
        <v>2.1798542425819887E-2</v>
      </c>
      <c r="N75" s="93">
        <f>'7410 Kab. Buton Utara'!H58</f>
        <v>3.414291</v>
      </c>
      <c r="O75" s="92">
        <f t="shared" ref="O75:O88" si="22">N75/$N$90</f>
        <v>1.958729299422284E-3</v>
      </c>
      <c r="P75" s="92">
        <f t="shared" ref="P75:P88" si="23">O75*$I$95</f>
        <v>2.9380939491334261E-4</v>
      </c>
      <c r="Q75" s="93">
        <f>'7410 Kab. Buton Utara'!I58</f>
        <v>63.869449000000003</v>
      </c>
      <c r="R75" s="92">
        <f t="shared" ref="R75:R88" si="24">Q75/$Q$90</f>
        <v>1.7646165472499468E-2</v>
      </c>
      <c r="S75" s="92">
        <f t="shared" ref="S75:S88" si="25">R75*$I$96</f>
        <v>4.4115413681248671E-3</v>
      </c>
      <c r="T75" s="91">
        <f t="shared" si="9"/>
        <v>2.8099259725888164E-2</v>
      </c>
      <c r="U75" s="149">
        <f t="shared" ref="U75:U88" si="26">T75*$F$99</f>
        <v>126032387.3307281</v>
      </c>
      <c r="V75" s="94">
        <f t="shared" si="11"/>
        <v>643561000</v>
      </c>
      <c r="W75" s="124">
        <f t="shared" si="12"/>
        <v>36000000</v>
      </c>
      <c r="X75" s="124">
        <f t="shared" si="13"/>
        <v>24000000</v>
      </c>
      <c r="Y75" s="125">
        <f t="shared" si="14"/>
        <v>110400000</v>
      </c>
      <c r="Z75" s="125">
        <f t="shared" si="15"/>
        <v>5112000</v>
      </c>
      <c r="AA75" s="125">
        <f t="shared" si="16"/>
        <v>5376000</v>
      </c>
      <c r="AB75" s="126">
        <f t="shared" si="17"/>
        <v>115840980</v>
      </c>
      <c r="AC75" s="126">
        <f t="shared" si="18"/>
        <v>64356100</v>
      </c>
      <c r="AD75" s="126">
        <f t="shared" si="19"/>
        <v>102969760</v>
      </c>
      <c r="AE75" s="81">
        <f t="shared" si="20"/>
        <v>179506160</v>
      </c>
    </row>
    <row r="76" spans="2:31" s="220" customFormat="1" x14ac:dyDescent="0.25">
      <c r="B76" s="208">
        <v>66</v>
      </c>
      <c r="C76" s="209" t="str">
        <f>'7410 Kab. Buton Utara'!B72</f>
        <v>Kulisusu Utara</v>
      </c>
      <c r="D76" s="209" t="str">
        <f>'7410 Kab. Buton Utara'!C72</f>
        <v>Lelamo</v>
      </c>
      <c r="E76" s="210">
        <f t="shared" ref="E76:E88" si="27">($F$93*90%)/78</f>
        <v>517529596.15384614</v>
      </c>
      <c r="F76" s="209" t="str">
        <f>'7410 Kab. Buton Utara (2)'!D72</f>
        <v>Tertinggal</v>
      </c>
      <c r="G76" s="209">
        <f>'7410 Kab. Buton Utara'!E72</f>
        <v>3</v>
      </c>
      <c r="H76" s="211">
        <f>'7410 Kab. Buton Utara'!F72</f>
        <v>1164</v>
      </c>
      <c r="I76" s="212">
        <f t="shared" ref="I76:I88" si="28">H76/$H$90</f>
        <v>2.4338226069501943E-2</v>
      </c>
      <c r="J76" s="212">
        <f t="shared" ref="J76:J88" si="29">I76*$I$93</f>
        <v>2.4338226069501945E-3</v>
      </c>
      <c r="K76" s="211">
        <f>'7410 Kab. Buton Utara'!G72</f>
        <v>45</v>
      </c>
      <c r="L76" s="212">
        <f t="shared" ref="L76:L88" si="30">K76/$K$90</f>
        <v>5.8563248308172826E-3</v>
      </c>
      <c r="M76" s="212">
        <f t="shared" si="21"/>
        <v>2.9281624154086413E-3</v>
      </c>
      <c r="N76" s="213">
        <f>'7410 Kab. Buton Utara'!H72</f>
        <v>3.025598</v>
      </c>
      <c r="O76" s="212">
        <f t="shared" si="22"/>
        <v>1.7357417545468339E-3</v>
      </c>
      <c r="P76" s="212">
        <f t="shared" si="23"/>
        <v>2.6036126318202508E-4</v>
      </c>
      <c r="Q76" s="213">
        <f>'7410 Kab. Buton Utara'!I72</f>
        <v>28.973583000000001</v>
      </c>
      <c r="R76" s="212">
        <f t="shared" si="24"/>
        <v>8.004964000068289E-3</v>
      </c>
      <c r="S76" s="212">
        <f t="shared" si="25"/>
        <v>2.0012410000170722E-3</v>
      </c>
      <c r="T76" s="208">
        <f t="shared" ref="T76:T88" si="31">J76+M76+P76+S76</f>
        <v>7.6235872855579334E-3</v>
      </c>
      <c r="U76" s="214">
        <f t="shared" si="26"/>
        <v>34193744.425866075</v>
      </c>
      <c r="V76" s="215">
        <f t="shared" ref="V76:V88" si="32">ROUNDDOWN(E76+U76,-3)</f>
        <v>551723000</v>
      </c>
      <c r="W76" s="216">
        <f t="shared" ref="W76:W88" si="33">3000000*12</f>
        <v>36000000</v>
      </c>
      <c r="X76" s="216">
        <f t="shared" ref="X76:X88" si="34">2000000*12</f>
        <v>24000000</v>
      </c>
      <c r="Y76" s="217">
        <f t="shared" ref="Y76:Y88" si="35">((1200000*6)+(1000000*2))*12</f>
        <v>110400000</v>
      </c>
      <c r="Z76" s="217">
        <f t="shared" ref="Z76:Z88" si="36">(W76+X76+Y76)*3%</f>
        <v>5112000</v>
      </c>
      <c r="AA76" s="217">
        <f t="shared" ref="AA76:AA88" si="37">(60000+40000+(30000*8)+(10800*10))*12</f>
        <v>5376000</v>
      </c>
      <c r="AB76" s="218">
        <f t="shared" ref="AB76:AB88" si="38">V76*18%</f>
        <v>99310140</v>
      </c>
      <c r="AC76" s="218">
        <f t="shared" ref="AC76:AC88" si="39">V76*10%</f>
        <v>55172300</v>
      </c>
      <c r="AD76" s="218">
        <f t="shared" ref="AD76:AD88" si="40">V76*16%</f>
        <v>88275680</v>
      </c>
      <c r="AE76" s="219">
        <f t="shared" ref="AE76:AE88" si="41">V76-(W76+X76+Y76+Z76+AA76+AB76+AC76+AD76)</f>
        <v>128076880</v>
      </c>
    </row>
    <row r="77" spans="2:31" s="69" customFormat="1" x14ac:dyDescent="0.25">
      <c r="B77" s="91">
        <v>67</v>
      </c>
      <c r="C77" s="74" t="str">
        <f>'7410 Kab. Buton Utara'!B74</f>
        <v>Kulisusu Utara</v>
      </c>
      <c r="D77" s="74" t="str">
        <f>'7410 Kab. Buton Utara'!C74</f>
        <v>Wowonga Jaya</v>
      </c>
      <c r="E77" s="75">
        <f t="shared" si="27"/>
        <v>517529596.15384614</v>
      </c>
      <c r="F77" s="74" t="str">
        <f>'7410 Kab. Buton Utara (2)'!D74</f>
        <v>Tertinggal</v>
      </c>
      <c r="G77" s="74">
        <f>'7410 Kab. Buton Utara'!E74</f>
        <v>3</v>
      </c>
      <c r="H77" s="112">
        <f>'7410 Kab. Buton Utara'!F74</f>
        <v>421</v>
      </c>
      <c r="I77" s="92">
        <f t="shared" si="28"/>
        <v>8.8027432777150506E-3</v>
      </c>
      <c r="J77" s="92">
        <f t="shared" si="29"/>
        <v>8.8027432777150515E-4</v>
      </c>
      <c r="K77" s="112">
        <f>'7410 Kab. Buton Utara'!G74</f>
        <v>41</v>
      </c>
      <c r="L77" s="92">
        <f t="shared" si="30"/>
        <v>5.3357626236335241E-3</v>
      </c>
      <c r="M77" s="92">
        <f t="shared" si="21"/>
        <v>2.6678813118167621E-3</v>
      </c>
      <c r="N77" s="93">
        <f>'7410 Kab. Buton Utara'!H74</f>
        <v>3.6020660000000002</v>
      </c>
      <c r="O77" s="92">
        <f t="shared" si="22"/>
        <v>2.0664530974813891E-3</v>
      </c>
      <c r="P77" s="92">
        <f t="shared" si="23"/>
        <v>3.0996796462220836E-4</v>
      </c>
      <c r="Q77" s="93">
        <f>'7410 Kab. Buton Utara'!I74</f>
        <v>41.880684000000002</v>
      </c>
      <c r="R77" s="92">
        <f t="shared" si="24"/>
        <v>1.1571001340021909E-2</v>
      </c>
      <c r="S77" s="92">
        <f t="shared" si="25"/>
        <v>2.8927503350054773E-3</v>
      </c>
      <c r="T77" s="91">
        <f t="shared" si="31"/>
        <v>6.7508739392159525E-3</v>
      </c>
      <c r="U77" s="149">
        <f t="shared" si="26"/>
        <v>30279401.216548957</v>
      </c>
      <c r="V77" s="94">
        <f t="shared" si="32"/>
        <v>547808000</v>
      </c>
      <c r="W77" s="124">
        <f t="shared" si="33"/>
        <v>36000000</v>
      </c>
      <c r="X77" s="124">
        <f t="shared" si="34"/>
        <v>24000000</v>
      </c>
      <c r="Y77" s="125">
        <f t="shared" si="35"/>
        <v>110400000</v>
      </c>
      <c r="Z77" s="125">
        <f t="shared" si="36"/>
        <v>5112000</v>
      </c>
      <c r="AA77" s="125">
        <f t="shared" si="37"/>
        <v>5376000</v>
      </c>
      <c r="AB77" s="126">
        <f t="shared" si="38"/>
        <v>98605440</v>
      </c>
      <c r="AC77" s="126">
        <f t="shared" si="39"/>
        <v>54780800</v>
      </c>
      <c r="AD77" s="126">
        <f t="shared" si="40"/>
        <v>87649280</v>
      </c>
      <c r="AE77" s="81">
        <f t="shared" si="41"/>
        <v>125884480</v>
      </c>
    </row>
    <row r="78" spans="2:31" s="220" customFormat="1" x14ac:dyDescent="0.25">
      <c r="B78" s="208">
        <v>68</v>
      </c>
      <c r="C78" s="209" t="str">
        <f>'7410 Kab. Buton Utara'!B4</f>
        <v>Wakorumba Utara</v>
      </c>
      <c r="D78" s="209" t="str">
        <f>'7410 Kab. Buton Utara'!C4</f>
        <v>Labuko</v>
      </c>
      <c r="E78" s="210">
        <f t="shared" si="27"/>
        <v>517529596.15384614</v>
      </c>
      <c r="F78" s="209" t="str">
        <f>'7410 Kab. Buton Utara (2)'!D4</f>
        <v>Tertinggal</v>
      </c>
      <c r="G78" s="209">
        <f>'7410 Kab. Buton Utara'!E4</f>
        <v>5</v>
      </c>
      <c r="H78" s="211">
        <f>'7410 Kab. Buton Utara'!F4</f>
        <v>336</v>
      </c>
      <c r="I78" s="212">
        <f t="shared" si="28"/>
        <v>7.0254673190314892E-3</v>
      </c>
      <c r="J78" s="212">
        <f t="shared" si="29"/>
        <v>7.0254673190314895E-4</v>
      </c>
      <c r="K78" s="211">
        <f>'7410 Kab. Buton Utara'!G4</f>
        <v>105</v>
      </c>
      <c r="L78" s="212">
        <f t="shared" si="30"/>
        <v>1.3664757938573659E-2</v>
      </c>
      <c r="M78" s="212">
        <f t="shared" si="21"/>
        <v>6.8323789692868297E-3</v>
      </c>
      <c r="N78" s="213">
        <f>'7410 Kab. Buton Utara'!H4</f>
        <v>7.2661350000000002</v>
      </c>
      <c r="O78" s="212">
        <f t="shared" si="22"/>
        <v>4.1684764181078122E-3</v>
      </c>
      <c r="P78" s="212">
        <f t="shared" si="23"/>
        <v>6.2527146271617185E-4</v>
      </c>
      <c r="Q78" s="213">
        <f>'7410 Kab. Buton Utara'!I4</f>
        <v>55.652802000000001</v>
      </c>
      <c r="R78" s="212">
        <f t="shared" si="24"/>
        <v>1.5376029830792018E-2</v>
      </c>
      <c r="S78" s="212">
        <f t="shared" si="25"/>
        <v>3.8440074576980045E-3</v>
      </c>
      <c r="T78" s="208">
        <f t="shared" si="31"/>
        <v>1.2004204621604155E-2</v>
      </c>
      <c r="U78" s="214">
        <f t="shared" si="26"/>
        <v>53841936.806380078</v>
      </c>
      <c r="V78" s="215">
        <f t="shared" si="32"/>
        <v>571371000</v>
      </c>
      <c r="W78" s="216">
        <f t="shared" si="33"/>
        <v>36000000</v>
      </c>
      <c r="X78" s="216">
        <f t="shared" si="34"/>
        <v>24000000</v>
      </c>
      <c r="Y78" s="217">
        <f t="shared" si="35"/>
        <v>110400000</v>
      </c>
      <c r="Z78" s="217">
        <f t="shared" si="36"/>
        <v>5112000</v>
      </c>
      <c r="AA78" s="217">
        <f t="shared" si="37"/>
        <v>5376000</v>
      </c>
      <c r="AB78" s="218">
        <f t="shared" si="38"/>
        <v>102846780</v>
      </c>
      <c r="AC78" s="218">
        <f t="shared" si="39"/>
        <v>57137100</v>
      </c>
      <c r="AD78" s="218">
        <f t="shared" si="40"/>
        <v>91419360</v>
      </c>
      <c r="AE78" s="219">
        <f t="shared" si="41"/>
        <v>139079760</v>
      </c>
    </row>
    <row r="79" spans="2:31" s="69" customFormat="1" ht="30" x14ac:dyDescent="0.25">
      <c r="B79" s="91">
        <v>69</v>
      </c>
      <c r="C79" s="74" t="str">
        <f>'7410 Kab. Buton Utara'!B19</f>
        <v>Wakorumba Utara</v>
      </c>
      <c r="D79" s="74" t="str">
        <f>'7410 Kab. Buton Utara'!C19</f>
        <v>Wamorapa</v>
      </c>
      <c r="E79" s="75">
        <f t="shared" si="27"/>
        <v>517529596.15384614</v>
      </c>
      <c r="F79" s="74" t="str">
        <f>'7410 Kab. Buton Utara (2)'!D19</f>
        <v>Sangat Tertinggal</v>
      </c>
      <c r="G79" s="74">
        <f>'7410 Kab. Buton Utara'!E19</f>
        <v>3</v>
      </c>
      <c r="H79" s="112">
        <f>'7410 Kab. Buton Utara'!F19</f>
        <v>287</v>
      </c>
      <c r="I79" s="92">
        <f t="shared" si="28"/>
        <v>6.0009200016727304E-3</v>
      </c>
      <c r="J79" s="92">
        <f t="shared" si="29"/>
        <v>6.0009200016727308E-4</v>
      </c>
      <c r="K79" s="112">
        <f>'7410 Kab. Buton Utara'!G19</f>
        <v>62</v>
      </c>
      <c r="L79" s="92">
        <f t="shared" si="30"/>
        <v>8.068714211348256E-3</v>
      </c>
      <c r="M79" s="92">
        <f t="shared" si="21"/>
        <v>4.034357105674128E-3</v>
      </c>
      <c r="N79" s="93">
        <f>'7410 Kab. Buton Utara'!H19</f>
        <v>3.519355</v>
      </c>
      <c r="O79" s="92">
        <f t="shared" si="22"/>
        <v>2.019002994638803E-3</v>
      </c>
      <c r="P79" s="92">
        <f t="shared" si="23"/>
        <v>3.0285044919582042E-4</v>
      </c>
      <c r="Q79" s="93">
        <f>'7410 Kab. Buton Utara'!I19</f>
        <v>38.816724999999998</v>
      </c>
      <c r="R79" s="92">
        <f t="shared" si="24"/>
        <v>1.0724475679295541E-2</v>
      </c>
      <c r="S79" s="92">
        <f t="shared" si="25"/>
        <v>2.6811189198238852E-3</v>
      </c>
      <c r="T79" s="91">
        <f t="shared" si="31"/>
        <v>7.6184184748611071E-3</v>
      </c>
      <c r="U79" s="149">
        <f t="shared" si="26"/>
        <v>34170560.984090865</v>
      </c>
      <c r="V79" s="94">
        <f t="shared" si="32"/>
        <v>551700000</v>
      </c>
      <c r="W79" s="124">
        <f t="shared" si="33"/>
        <v>36000000</v>
      </c>
      <c r="X79" s="124">
        <f t="shared" si="34"/>
        <v>24000000</v>
      </c>
      <c r="Y79" s="125">
        <f t="shared" si="35"/>
        <v>110400000</v>
      </c>
      <c r="Z79" s="125">
        <f t="shared" si="36"/>
        <v>5112000</v>
      </c>
      <c r="AA79" s="125">
        <f t="shared" si="37"/>
        <v>5376000</v>
      </c>
      <c r="AB79" s="126">
        <f t="shared" si="38"/>
        <v>99306000</v>
      </c>
      <c r="AC79" s="126">
        <f t="shared" si="39"/>
        <v>55170000</v>
      </c>
      <c r="AD79" s="126">
        <f t="shared" si="40"/>
        <v>88272000</v>
      </c>
      <c r="AE79" s="81">
        <f t="shared" si="41"/>
        <v>128064000</v>
      </c>
    </row>
    <row r="80" spans="2:31" s="220" customFormat="1" x14ac:dyDescent="0.25">
      <c r="B80" s="208">
        <v>70</v>
      </c>
      <c r="C80" s="209" t="str">
        <f>'7410 Kab. Buton Utara'!B31</f>
        <v>Wakorumba Utara</v>
      </c>
      <c r="D80" s="209" t="str">
        <f>'7410 Kab. Buton Utara'!C31</f>
        <v>Lasiwa</v>
      </c>
      <c r="E80" s="210">
        <f t="shared" si="27"/>
        <v>517529596.15384614</v>
      </c>
      <c r="F80" s="209" t="str">
        <f>'7410 Kab. Buton Utara (2)'!D31</f>
        <v>Tertinggal</v>
      </c>
      <c r="G80" s="209">
        <f>'7410 Kab. Buton Utara'!E31</f>
        <v>5</v>
      </c>
      <c r="H80" s="211">
        <f>'7410 Kab. Buton Utara'!F31</f>
        <v>726</v>
      </c>
      <c r="I80" s="212">
        <f t="shared" si="28"/>
        <v>1.5180027600050182E-2</v>
      </c>
      <c r="J80" s="212">
        <f t="shared" si="29"/>
        <v>1.5180027600050182E-3</v>
      </c>
      <c r="K80" s="211">
        <f>'7410 Kab. Buton Utara'!G31</f>
        <v>129</v>
      </c>
      <c r="L80" s="212">
        <f t="shared" si="30"/>
        <v>1.678813118167621E-2</v>
      </c>
      <c r="M80" s="212">
        <f t="shared" si="21"/>
        <v>8.394065590838105E-3</v>
      </c>
      <c r="N80" s="213">
        <f>'7410 Kab. Buton Utara'!H31</f>
        <v>4.0690359999999997</v>
      </c>
      <c r="O80" s="212">
        <f t="shared" si="22"/>
        <v>2.3343470236145813E-3</v>
      </c>
      <c r="P80" s="212">
        <f t="shared" si="23"/>
        <v>3.5015205354218718E-4</v>
      </c>
      <c r="Q80" s="213">
        <f>'7410 Kab. Buton Utara'!I31</f>
        <v>33.317782000000001</v>
      </c>
      <c r="R80" s="212">
        <f t="shared" si="24"/>
        <v>9.2052006640712426E-3</v>
      </c>
      <c r="S80" s="212">
        <f t="shared" si="25"/>
        <v>2.3013001660178107E-3</v>
      </c>
      <c r="T80" s="208">
        <f t="shared" si="31"/>
        <v>1.2563520570403122E-2</v>
      </c>
      <c r="U80" s="214">
        <f t="shared" si="26"/>
        <v>56350612.301284313</v>
      </c>
      <c r="V80" s="215">
        <f t="shared" si="32"/>
        <v>573880000</v>
      </c>
      <c r="W80" s="216">
        <f t="shared" si="33"/>
        <v>36000000</v>
      </c>
      <c r="X80" s="216">
        <f t="shared" si="34"/>
        <v>24000000</v>
      </c>
      <c r="Y80" s="217">
        <f t="shared" si="35"/>
        <v>110400000</v>
      </c>
      <c r="Z80" s="217">
        <f t="shared" si="36"/>
        <v>5112000</v>
      </c>
      <c r="AA80" s="217">
        <f t="shared" si="37"/>
        <v>5376000</v>
      </c>
      <c r="AB80" s="218">
        <f t="shared" si="38"/>
        <v>103298400</v>
      </c>
      <c r="AC80" s="218">
        <f t="shared" si="39"/>
        <v>57388000</v>
      </c>
      <c r="AD80" s="218">
        <f t="shared" si="40"/>
        <v>91820800</v>
      </c>
      <c r="AE80" s="219">
        <f t="shared" si="41"/>
        <v>140484800</v>
      </c>
    </row>
    <row r="81" spans="1:31" s="69" customFormat="1" x14ac:dyDescent="0.25">
      <c r="B81" s="91">
        <v>71</v>
      </c>
      <c r="C81" s="74" t="str">
        <f>'7410 Kab. Buton Utara'!B32</f>
        <v>Wakorumba Utara</v>
      </c>
      <c r="D81" s="74" t="str">
        <f>'7410 Kab. Buton Utara'!C32</f>
        <v>Labuan Bajo</v>
      </c>
      <c r="E81" s="75">
        <f t="shared" si="27"/>
        <v>517529596.15384614</v>
      </c>
      <c r="F81" s="74" t="str">
        <f>'7410 Kab. Buton Utara (2)'!D32</f>
        <v>Tertinggal</v>
      </c>
      <c r="G81" s="74">
        <f>'7410 Kab. Buton Utara'!E32</f>
        <v>6</v>
      </c>
      <c r="H81" s="112">
        <f>'7410 Kab. Buton Utara'!F32</f>
        <v>587</v>
      </c>
      <c r="I81" s="92">
        <f t="shared" si="28"/>
        <v>1.2273658679379417E-2</v>
      </c>
      <c r="J81" s="92">
        <f t="shared" si="29"/>
        <v>1.2273658679379418E-3</v>
      </c>
      <c r="K81" s="112">
        <f>'7410 Kab. Buton Utara'!G32</f>
        <v>170</v>
      </c>
      <c r="L81" s="92">
        <f t="shared" si="30"/>
        <v>2.2123893805309734E-2</v>
      </c>
      <c r="M81" s="92">
        <f t="shared" si="21"/>
        <v>1.1061946902654867E-2</v>
      </c>
      <c r="N81" s="93">
        <f>'7410 Kab. Buton Utara'!H32</f>
        <v>18.136274</v>
      </c>
      <c r="O81" s="92">
        <f t="shared" si="22"/>
        <v>1.0404517736230037E-2</v>
      </c>
      <c r="P81" s="92">
        <f t="shared" si="23"/>
        <v>1.5606776604345056E-3</v>
      </c>
      <c r="Q81" s="93">
        <f>'7410 Kab. Buton Utara'!I32</f>
        <v>35.636426999999998</v>
      </c>
      <c r="R81" s="92">
        <f t="shared" si="24"/>
        <v>9.8458073075070335E-3</v>
      </c>
      <c r="S81" s="92">
        <f t="shared" si="25"/>
        <v>2.4614518268767584E-3</v>
      </c>
      <c r="T81" s="91">
        <f t="shared" si="31"/>
        <v>1.6311442257904072E-2</v>
      </c>
      <c r="U81" s="149">
        <f t="shared" si="26"/>
        <v>73161002.411638916</v>
      </c>
      <c r="V81" s="94">
        <f t="shared" si="32"/>
        <v>590690000</v>
      </c>
      <c r="W81" s="124">
        <f t="shared" si="33"/>
        <v>36000000</v>
      </c>
      <c r="X81" s="124">
        <f t="shared" si="34"/>
        <v>24000000</v>
      </c>
      <c r="Y81" s="125">
        <f t="shared" si="35"/>
        <v>110400000</v>
      </c>
      <c r="Z81" s="125">
        <f t="shared" si="36"/>
        <v>5112000</v>
      </c>
      <c r="AA81" s="125">
        <f t="shared" si="37"/>
        <v>5376000</v>
      </c>
      <c r="AB81" s="126">
        <f t="shared" si="38"/>
        <v>106324200</v>
      </c>
      <c r="AC81" s="126">
        <f t="shared" si="39"/>
        <v>59069000</v>
      </c>
      <c r="AD81" s="126">
        <f t="shared" si="40"/>
        <v>94510400</v>
      </c>
      <c r="AE81" s="81">
        <f t="shared" si="41"/>
        <v>149898400</v>
      </c>
    </row>
    <row r="82" spans="1:31" s="220" customFormat="1" x14ac:dyDescent="0.25">
      <c r="B82" s="208">
        <v>72</v>
      </c>
      <c r="C82" s="209" t="str">
        <f>'7410 Kab. Buton Utara'!B47</f>
        <v>Wakorumba Utara</v>
      </c>
      <c r="D82" s="209" t="str">
        <f>'7410 Kab. Buton Utara'!C47</f>
        <v>Laba Jaya</v>
      </c>
      <c r="E82" s="210">
        <f t="shared" si="27"/>
        <v>517529596.15384614</v>
      </c>
      <c r="F82" s="209" t="str">
        <f>'7410 Kab. Buton Utara (2)'!D47</f>
        <v>Tertinggal</v>
      </c>
      <c r="G82" s="209">
        <f>'7410 Kab. Buton Utara'!E47</f>
        <v>6</v>
      </c>
      <c r="H82" s="211">
        <f>'7410 Kab. Buton Utara'!F47</f>
        <v>499</v>
      </c>
      <c r="I82" s="212">
        <f t="shared" si="28"/>
        <v>1.0433655333918788E-2</v>
      </c>
      <c r="J82" s="212">
        <f t="shared" si="29"/>
        <v>1.0433655333918789E-3</v>
      </c>
      <c r="K82" s="211">
        <f>'7410 Kab. Buton Utara'!G47</f>
        <v>158</v>
      </c>
      <c r="L82" s="212">
        <f t="shared" si="30"/>
        <v>2.0562207183758459E-2</v>
      </c>
      <c r="M82" s="212">
        <f t="shared" si="21"/>
        <v>1.0281103591879229E-2</v>
      </c>
      <c r="N82" s="213">
        <f>'7410 Kab. Buton Utara'!H47</f>
        <v>15.166459</v>
      </c>
      <c r="O82" s="212">
        <f t="shared" si="22"/>
        <v>8.7007778809090365E-3</v>
      </c>
      <c r="P82" s="212">
        <f t="shared" si="23"/>
        <v>1.3051166821363555E-3</v>
      </c>
      <c r="Q82" s="213">
        <f>'7410 Kab. Buton Utara'!I47</f>
        <v>60.870412999999999</v>
      </c>
      <c r="R82" s="212">
        <f t="shared" si="24"/>
        <v>1.6817577057497125E-2</v>
      </c>
      <c r="S82" s="212">
        <f t="shared" si="25"/>
        <v>4.2043942643742813E-3</v>
      </c>
      <c r="T82" s="208">
        <f t="shared" si="31"/>
        <v>1.6833980071781746E-2</v>
      </c>
      <c r="U82" s="214">
        <f>T82*$F$99</f>
        <v>75504718.537829548</v>
      </c>
      <c r="V82" s="215">
        <f t="shared" si="32"/>
        <v>593034000</v>
      </c>
      <c r="W82" s="216">
        <f t="shared" si="33"/>
        <v>36000000</v>
      </c>
      <c r="X82" s="216">
        <f t="shared" si="34"/>
        <v>24000000</v>
      </c>
      <c r="Y82" s="217">
        <f t="shared" si="35"/>
        <v>110400000</v>
      </c>
      <c r="Z82" s="217">
        <f t="shared" si="36"/>
        <v>5112000</v>
      </c>
      <c r="AA82" s="217">
        <f t="shared" si="37"/>
        <v>5376000</v>
      </c>
      <c r="AB82" s="218">
        <f t="shared" si="38"/>
        <v>106746120</v>
      </c>
      <c r="AC82" s="218">
        <f t="shared" si="39"/>
        <v>59303400</v>
      </c>
      <c r="AD82" s="218">
        <f t="shared" si="40"/>
        <v>94885440</v>
      </c>
      <c r="AE82" s="219">
        <f t="shared" si="41"/>
        <v>151211040</v>
      </c>
    </row>
    <row r="83" spans="1:31" s="69" customFormat="1" x14ac:dyDescent="0.25">
      <c r="B83" s="91">
        <v>73</v>
      </c>
      <c r="C83" s="74" t="str">
        <f>'7410 Kab. Buton Utara'!B48</f>
        <v>Wakorumba Utara</v>
      </c>
      <c r="D83" s="74" t="str">
        <f>'7410 Kab. Buton Utara'!C48</f>
        <v>Matalagi</v>
      </c>
      <c r="E83" s="75">
        <f t="shared" si="27"/>
        <v>517529596.15384614</v>
      </c>
      <c r="F83" s="74" t="str">
        <f>'7410 Kab. Buton Utara (2)'!D48</f>
        <v>Tertinggal</v>
      </c>
      <c r="G83" s="74">
        <f>'7410 Kab. Buton Utara'!E48</f>
        <v>4</v>
      </c>
      <c r="H83" s="112">
        <f>'7410 Kab. Buton Utara'!F48</f>
        <v>497</v>
      </c>
      <c r="I83" s="92">
        <f t="shared" si="28"/>
        <v>1.039183707606741E-2</v>
      </c>
      <c r="J83" s="92">
        <f t="shared" si="29"/>
        <v>1.0391837076067412E-3</v>
      </c>
      <c r="K83" s="112">
        <f>'7410 Kab. Buton Utara'!G48</f>
        <v>94</v>
      </c>
      <c r="L83" s="92">
        <f t="shared" si="30"/>
        <v>1.2233211868818324E-2</v>
      </c>
      <c r="M83" s="92">
        <f t="shared" si="21"/>
        <v>6.1166059344091618E-3</v>
      </c>
      <c r="N83" s="93">
        <f>'7410 Kab. Buton Utara'!H48</f>
        <v>6.8011030000000003</v>
      </c>
      <c r="O83" s="92">
        <f t="shared" si="22"/>
        <v>3.9016942945076434E-3</v>
      </c>
      <c r="P83" s="92">
        <f t="shared" si="23"/>
        <v>5.852541441761465E-4</v>
      </c>
      <c r="Q83" s="93">
        <f>'7410 Kab. Buton Utara'!I48</f>
        <v>36.001550999999999</v>
      </c>
      <c r="R83" s="92">
        <f t="shared" si="24"/>
        <v>9.9466855618658735E-3</v>
      </c>
      <c r="S83" s="92">
        <f t="shared" si="25"/>
        <v>2.4866713904664684E-3</v>
      </c>
      <c r="T83" s="91">
        <f t="shared" si="31"/>
        <v>1.0227715176658518E-2</v>
      </c>
      <c r="U83" s="149">
        <f t="shared" si="26"/>
        <v>45873925.976256266</v>
      </c>
      <c r="V83" s="94">
        <f t="shared" si="32"/>
        <v>563403000</v>
      </c>
      <c r="W83" s="124">
        <f t="shared" si="33"/>
        <v>36000000</v>
      </c>
      <c r="X83" s="124">
        <f t="shared" si="34"/>
        <v>24000000</v>
      </c>
      <c r="Y83" s="125">
        <f t="shared" si="35"/>
        <v>110400000</v>
      </c>
      <c r="Z83" s="125">
        <f t="shared" si="36"/>
        <v>5112000</v>
      </c>
      <c r="AA83" s="125">
        <f t="shared" si="37"/>
        <v>5376000</v>
      </c>
      <c r="AB83" s="126">
        <f t="shared" si="38"/>
        <v>101412540</v>
      </c>
      <c r="AC83" s="126">
        <f t="shared" si="39"/>
        <v>56340300</v>
      </c>
      <c r="AD83" s="126">
        <f t="shared" si="40"/>
        <v>90144480</v>
      </c>
      <c r="AE83" s="81">
        <f t="shared" si="41"/>
        <v>134617680</v>
      </c>
    </row>
    <row r="84" spans="1:31" s="220" customFormat="1" x14ac:dyDescent="0.25">
      <c r="B84" s="208">
        <v>74</v>
      </c>
      <c r="C84" s="209" t="str">
        <f>'7410 Kab. Buton Utara'!B59</f>
        <v>Wakorumba Utara</v>
      </c>
      <c r="D84" s="209" t="str">
        <f>'7410 Kab. Buton Utara'!C59</f>
        <v>Wantulasi</v>
      </c>
      <c r="E84" s="210">
        <f t="shared" si="27"/>
        <v>517529596.15384614</v>
      </c>
      <c r="F84" s="209" t="str">
        <f>'7410 Kab. Buton Utara (2)'!D59</f>
        <v>Tertinggal</v>
      </c>
      <c r="G84" s="209">
        <f>'7410 Kab. Buton Utara'!E59</f>
        <v>4</v>
      </c>
      <c r="H84" s="211">
        <f>'7410 Kab. Buton Utara'!F59</f>
        <v>1185</v>
      </c>
      <c r="I84" s="212">
        <f t="shared" si="28"/>
        <v>2.4777317776941414E-2</v>
      </c>
      <c r="J84" s="212">
        <f t="shared" si="29"/>
        <v>2.4777317776941417E-3</v>
      </c>
      <c r="K84" s="211">
        <f>'7410 Kab. Buton Utara'!G59</f>
        <v>92</v>
      </c>
      <c r="L84" s="212">
        <f t="shared" si="30"/>
        <v>1.1972930765226444E-2</v>
      </c>
      <c r="M84" s="212">
        <f t="shared" si="21"/>
        <v>5.9864653826132222E-3</v>
      </c>
      <c r="N84" s="213">
        <f>'7410 Kab. Buton Utara'!H59</f>
        <v>2.7884519999999999</v>
      </c>
      <c r="O84" s="212">
        <f t="shared" si="22"/>
        <v>1.5996945288004646E-3</v>
      </c>
      <c r="P84" s="212">
        <f t="shared" si="23"/>
        <v>2.3995417932006968E-4</v>
      </c>
      <c r="Q84" s="213">
        <f>'7410 Kab. Buton Utara'!I59</f>
        <v>56.314490999999997</v>
      </c>
      <c r="R84" s="212">
        <f t="shared" si="24"/>
        <v>1.555884452182423E-2</v>
      </c>
      <c r="S84" s="212">
        <f t="shared" si="25"/>
        <v>3.8897111304560575E-3</v>
      </c>
      <c r="T84" s="208">
        <f t="shared" si="31"/>
        <v>1.2593862470083492E-2</v>
      </c>
      <c r="U84" s="214">
        <f t="shared" si="26"/>
        <v>56486703.504048035</v>
      </c>
      <c r="V84" s="215">
        <f t="shared" si="32"/>
        <v>574016000</v>
      </c>
      <c r="W84" s="216">
        <f t="shared" si="33"/>
        <v>36000000</v>
      </c>
      <c r="X84" s="216">
        <f t="shared" si="34"/>
        <v>24000000</v>
      </c>
      <c r="Y84" s="217">
        <f t="shared" si="35"/>
        <v>110400000</v>
      </c>
      <c r="Z84" s="217">
        <f t="shared" si="36"/>
        <v>5112000</v>
      </c>
      <c r="AA84" s="217">
        <f t="shared" si="37"/>
        <v>5376000</v>
      </c>
      <c r="AB84" s="218">
        <f t="shared" si="38"/>
        <v>103322880</v>
      </c>
      <c r="AC84" s="218">
        <f t="shared" si="39"/>
        <v>57401600</v>
      </c>
      <c r="AD84" s="218">
        <f t="shared" si="40"/>
        <v>91842560</v>
      </c>
      <c r="AE84" s="219">
        <f t="shared" si="41"/>
        <v>140560960</v>
      </c>
    </row>
    <row r="85" spans="1:31" s="69" customFormat="1" x14ac:dyDescent="0.25">
      <c r="B85" s="91">
        <v>75</v>
      </c>
      <c r="C85" s="74" t="str">
        <f>'7410 Kab. Buton Utara'!B61</f>
        <v>Wakorumba Utara</v>
      </c>
      <c r="D85" s="74" t="str">
        <f>'7410 Kab. Buton Utara'!C61</f>
        <v>Oengkapala</v>
      </c>
      <c r="E85" s="75">
        <f t="shared" si="27"/>
        <v>517529596.15384614</v>
      </c>
      <c r="F85" s="74" t="str">
        <f>'7410 Kab. Buton Utara (2)'!D61</f>
        <v>Tertinggal</v>
      </c>
      <c r="G85" s="74">
        <f>'7410 Kab. Buton Utara'!E61</f>
        <v>2</v>
      </c>
      <c r="H85" s="112">
        <f>'7410 Kab. Buton Utara'!F61</f>
        <v>448</v>
      </c>
      <c r="I85" s="92">
        <f t="shared" si="28"/>
        <v>9.3672897587086523E-3</v>
      </c>
      <c r="J85" s="92">
        <f t="shared" si="29"/>
        <v>9.367289758708653E-4</v>
      </c>
      <c r="K85" s="112">
        <f>'7410 Kab. Buton Utara'!G61</f>
        <v>26</v>
      </c>
      <c r="L85" s="92">
        <f t="shared" si="30"/>
        <v>3.3836543466944299E-3</v>
      </c>
      <c r="M85" s="92">
        <f t="shared" si="21"/>
        <v>1.691827173347215E-3</v>
      </c>
      <c r="N85" s="93">
        <f>'7410 Kab. Buton Utara'!H61</f>
        <v>10.408353999999999</v>
      </c>
      <c r="O85" s="92">
        <f t="shared" si="22"/>
        <v>5.9711219513975608E-3</v>
      </c>
      <c r="P85" s="92">
        <f t="shared" si="23"/>
        <v>8.9566829270963406E-4</v>
      </c>
      <c r="Q85" s="93">
        <f>'7410 Kab. Buton Utara'!I61</f>
        <v>36.957500000000003</v>
      </c>
      <c r="R85" s="92">
        <f t="shared" si="24"/>
        <v>1.021079985283573E-2</v>
      </c>
      <c r="S85" s="92">
        <f t="shared" si="25"/>
        <v>2.5526999632089326E-3</v>
      </c>
      <c r="T85" s="91">
        <f t="shared" si="31"/>
        <v>6.0769244051366474E-3</v>
      </c>
      <c r="U85" s="149">
        <f t="shared" si="26"/>
        <v>27256564.68814778</v>
      </c>
      <c r="V85" s="94">
        <f t="shared" si="32"/>
        <v>544786000</v>
      </c>
      <c r="W85" s="124">
        <f t="shared" si="33"/>
        <v>36000000</v>
      </c>
      <c r="X85" s="124">
        <f t="shared" si="34"/>
        <v>24000000</v>
      </c>
      <c r="Y85" s="125">
        <f t="shared" si="35"/>
        <v>110400000</v>
      </c>
      <c r="Z85" s="125">
        <f t="shared" si="36"/>
        <v>5112000</v>
      </c>
      <c r="AA85" s="125">
        <f t="shared" si="37"/>
        <v>5376000</v>
      </c>
      <c r="AB85" s="126">
        <f t="shared" si="38"/>
        <v>98061480</v>
      </c>
      <c r="AC85" s="126">
        <f t="shared" si="39"/>
        <v>54478600</v>
      </c>
      <c r="AD85" s="126">
        <f t="shared" si="40"/>
        <v>87165760</v>
      </c>
      <c r="AE85" s="81">
        <f t="shared" si="41"/>
        <v>124192160</v>
      </c>
    </row>
    <row r="86" spans="1:31" s="220" customFormat="1" x14ac:dyDescent="0.25">
      <c r="B86" s="208">
        <v>76</v>
      </c>
      <c r="C86" s="209" t="str">
        <f>'7410 Kab. Buton Utara'!B67</f>
        <v>Wakorumba Utara</v>
      </c>
      <c r="D86" s="209" t="str">
        <f>'7410 Kab. Buton Utara'!C67</f>
        <v>Sumampeno</v>
      </c>
      <c r="E86" s="210">
        <f t="shared" si="27"/>
        <v>517529596.15384614</v>
      </c>
      <c r="F86" s="209" t="str">
        <f>'7410 Kab. Buton Utara (2)'!D67</f>
        <v>Tertinggal</v>
      </c>
      <c r="G86" s="209">
        <f>'7410 Kab. Buton Utara'!E67</f>
        <v>3</v>
      </c>
      <c r="H86" s="211">
        <f>'7410 Kab. Buton Utara'!F67</f>
        <v>307</v>
      </c>
      <c r="I86" s="212">
        <f t="shared" si="28"/>
        <v>6.4191025801865094E-3</v>
      </c>
      <c r="J86" s="212">
        <f t="shared" si="29"/>
        <v>6.4191025801865103E-4</v>
      </c>
      <c r="K86" s="211">
        <f>'7410 Kab. Buton Utara'!G67</f>
        <v>48</v>
      </c>
      <c r="L86" s="212">
        <f t="shared" si="30"/>
        <v>6.2467464862051014E-3</v>
      </c>
      <c r="M86" s="212">
        <f t="shared" si="21"/>
        <v>3.1233732431025507E-3</v>
      </c>
      <c r="N86" s="213">
        <f>'7410 Kab. Buton Utara'!H67</f>
        <v>16.291105000000002</v>
      </c>
      <c r="O86" s="212">
        <f t="shared" si="22"/>
        <v>9.3459710034864852E-3</v>
      </c>
      <c r="P86" s="212">
        <f t="shared" si="23"/>
        <v>1.4018956505229727E-3</v>
      </c>
      <c r="Q86" s="213">
        <f>'7410 Kab. Buton Utara'!I67</f>
        <v>63.637138</v>
      </c>
      <c r="R86" s="212">
        <f t="shared" si="24"/>
        <v>1.7581981446940051E-2</v>
      </c>
      <c r="S86" s="212">
        <f t="shared" si="25"/>
        <v>4.3954953617350127E-3</v>
      </c>
      <c r="T86" s="208">
        <f t="shared" si="31"/>
        <v>9.5626745133791866E-3</v>
      </c>
      <c r="U86" s="214">
        <f t="shared" si="26"/>
        <v>42891048.018518336</v>
      </c>
      <c r="V86" s="215">
        <f t="shared" si="32"/>
        <v>560420000</v>
      </c>
      <c r="W86" s="216">
        <f t="shared" si="33"/>
        <v>36000000</v>
      </c>
      <c r="X86" s="216">
        <f t="shared" si="34"/>
        <v>24000000</v>
      </c>
      <c r="Y86" s="217">
        <f t="shared" si="35"/>
        <v>110400000</v>
      </c>
      <c r="Z86" s="217">
        <f t="shared" si="36"/>
        <v>5112000</v>
      </c>
      <c r="AA86" s="217">
        <f t="shared" si="37"/>
        <v>5376000</v>
      </c>
      <c r="AB86" s="218">
        <f t="shared" si="38"/>
        <v>100875600</v>
      </c>
      <c r="AC86" s="218">
        <f t="shared" si="39"/>
        <v>56042000</v>
      </c>
      <c r="AD86" s="218">
        <f t="shared" si="40"/>
        <v>89667200</v>
      </c>
      <c r="AE86" s="219">
        <f t="shared" si="41"/>
        <v>132947200</v>
      </c>
    </row>
    <row r="87" spans="1:31" s="69" customFormat="1" x14ac:dyDescent="0.25">
      <c r="B87" s="91">
        <v>77</v>
      </c>
      <c r="C87" s="74" t="str">
        <f>'7410 Kab. Buton Utara'!B73</f>
        <v>Wakorumba Utara</v>
      </c>
      <c r="D87" s="74" t="str">
        <f>'7410 Kab. Buton Utara'!C73</f>
        <v>Labaraga</v>
      </c>
      <c r="E87" s="75">
        <f t="shared" si="27"/>
        <v>517529596.15384614</v>
      </c>
      <c r="F87" s="74" t="str">
        <f>'7410 Kab. Buton Utara (2)'!D73</f>
        <v>Tertinggal</v>
      </c>
      <c r="G87" s="74">
        <f>'7410 Kab. Buton Utara'!E73</f>
        <v>3</v>
      </c>
      <c r="H87" s="112">
        <f>'7410 Kab. Buton Utara'!F73</f>
        <v>323</v>
      </c>
      <c r="I87" s="92">
        <f t="shared" si="28"/>
        <v>6.7536486429975329E-3</v>
      </c>
      <c r="J87" s="92">
        <f t="shared" si="29"/>
        <v>6.7536486429975332E-4</v>
      </c>
      <c r="K87" s="112">
        <f>'7410 Kab. Buton Utara'!G73</f>
        <v>57</v>
      </c>
      <c r="L87" s="92">
        <f t="shared" si="30"/>
        <v>7.4180114523685579E-3</v>
      </c>
      <c r="M87" s="92">
        <f t="shared" si="21"/>
        <v>3.709005726184279E-3</v>
      </c>
      <c r="N87" s="93">
        <f>'7410 Kab. Buton Utara'!H73</f>
        <v>4.5340689999999997</v>
      </c>
      <c r="O87" s="92">
        <f t="shared" si="22"/>
        <v>2.6011297209002676E-3</v>
      </c>
      <c r="P87" s="92">
        <f t="shared" si="23"/>
        <v>3.9016945813504016E-4</v>
      </c>
      <c r="Q87" s="93">
        <f>'7410 Kab. Buton Utara'!I73</f>
        <v>33.775844999999997</v>
      </c>
      <c r="R87" s="92">
        <f t="shared" si="24"/>
        <v>9.331756562413647E-3</v>
      </c>
      <c r="S87" s="92">
        <f t="shared" si="25"/>
        <v>2.3329391406034117E-3</v>
      </c>
      <c r="T87" s="91">
        <f t="shared" si="31"/>
        <v>7.1074791892224848E-3</v>
      </c>
      <c r="U87" s="149">
        <f t="shared" si="26"/>
        <v>31878867.232074879</v>
      </c>
      <c r="V87" s="94">
        <f t="shared" si="32"/>
        <v>549408000</v>
      </c>
      <c r="W87" s="124">
        <f t="shared" si="33"/>
        <v>36000000</v>
      </c>
      <c r="X87" s="124">
        <f t="shared" si="34"/>
        <v>24000000</v>
      </c>
      <c r="Y87" s="125">
        <f t="shared" si="35"/>
        <v>110400000</v>
      </c>
      <c r="Z87" s="125">
        <f t="shared" si="36"/>
        <v>5112000</v>
      </c>
      <c r="AA87" s="125">
        <f t="shared" si="37"/>
        <v>5376000</v>
      </c>
      <c r="AB87" s="126">
        <f t="shared" si="38"/>
        <v>98893440</v>
      </c>
      <c r="AC87" s="126">
        <f t="shared" si="39"/>
        <v>54940800</v>
      </c>
      <c r="AD87" s="126">
        <f t="shared" si="40"/>
        <v>87905280</v>
      </c>
      <c r="AE87" s="81">
        <f t="shared" si="41"/>
        <v>126780480</v>
      </c>
    </row>
    <row r="88" spans="1:31" s="220" customFormat="1" ht="30" x14ac:dyDescent="0.25">
      <c r="B88" s="208">
        <v>78</v>
      </c>
      <c r="C88" s="209" t="str">
        <f>'7410 Kab. Buton Utara'!B76</f>
        <v>Wakorumba Utara</v>
      </c>
      <c r="D88" s="209" t="str">
        <f>'7410 Kab. Buton Utara'!C76</f>
        <v>Laeya</v>
      </c>
      <c r="E88" s="210">
        <f t="shared" si="27"/>
        <v>517529596.15384614</v>
      </c>
      <c r="F88" s="209" t="str">
        <f>'7410 Kab. Buton Utara (2)'!D76</f>
        <v>Sangat Tertinggal</v>
      </c>
      <c r="G88" s="209">
        <f>'7410 Kab. Buton Utara'!E76</f>
        <v>4</v>
      </c>
      <c r="H88" s="211">
        <f>'7410 Kab. Buton Utara'!F76</f>
        <v>877</v>
      </c>
      <c r="I88" s="212">
        <f t="shared" si="28"/>
        <v>1.8337306067829216E-2</v>
      </c>
      <c r="J88" s="212">
        <f t="shared" si="29"/>
        <v>1.8337306067829216E-3</v>
      </c>
      <c r="K88" s="211">
        <f>'7410 Kab. Buton Utara'!G76</f>
        <v>86</v>
      </c>
      <c r="L88" s="212">
        <f t="shared" si="30"/>
        <v>1.1192087454450807E-2</v>
      </c>
      <c r="M88" s="212">
        <f t="shared" si="21"/>
        <v>5.5960437272254034E-3</v>
      </c>
      <c r="N88" s="213">
        <f>'7410 Kab. Buton Utara'!H76</f>
        <v>0.20363899999999999</v>
      </c>
      <c r="O88" s="212">
        <f t="shared" si="22"/>
        <v>1.1682474510961559E-4</v>
      </c>
      <c r="P88" s="212">
        <f t="shared" si="23"/>
        <v>1.7523711766442336E-5</v>
      </c>
      <c r="Q88" s="213">
        <f>'7410 Kab. Buton Utara'!I76</f>
        <v>35.977331</v>
      </c>
      <c r="R88" s="212">
        <f t="shared" si="24"/>
        <v>9.9399939411546328E-3</v>
      </c>
      <c r="S88" s="212">
        <f t="shared" si="25"/>
        <v>2.4849984852886582E-3</v>
      </c>
      <c r="T88" s="208">
        <f t="shared" si="31"/>
        <v>9.9322965310634243E-3</v>
      </c>
      <c r="U88" s="214">
        <f t="shared" si="26"/>
        <v>44548897.575879678</v>
      </c>
      <c r="V88" s="215">
        <f t="shared" si="32"/>
        <v>562078000</v>
      </c>
      <c r="W88" s="216">
        <f t="shared" si="33"/>
        <v>36000000</v>
      </c>
      <c r="X88" s="216">
        <f t="shared" si="34"/>
        <v>24000000</v>
      </c>
      <c r="Y88" s="217">
        <f t="shared" si="35"/>
        <v>110400000</v>
      </c>
      <c r="Z88" s="217">
        <f t="shared" si="36"/>
        <v>5112000</v>
      </c>
      <c r="AA88" s="217">
        <f t="shared" si="37"/>
        <v>5376000</v>
      </c>
      <c r="AB88" s="218">
        <f t="shared" si="38"/>
        <v>101174040</v>
      </c>
      <c r="AC88" s="218">
        <f t="shared" si="39"/>
        <v>56207800</v>
      </c>
      <c r="AD88" s="218">
        <f t="shared" si="40"/>
        <v>89932480</v>
      </c>
      <c r="AE88" s="219">
        <f t="shared" si="41"/>
        <v>133875680</v>
      </c>
    </row>
    <row r="89" spans="1:31" s="69" customFormat="1" x14ac:dyDescent="0.25">
      <c r="B89" s="127"/>
      <c r="C89" s="128"/>
      <c r="D89" s="128"/>
      <c r="E89" s="128"/>
      <c r="F89" s="128"/>
      <c r="G89" s="128"/>
      <c r="H89" s="129"/>
      <c r="I89" s="130"/>
      <c r="J89" s="130"/>
      <c r="K89" s="129"/>
      <c r="L89" s="130"/>
      <c r="M89" s="130"/>
      <c r="N89" s="131"/>
      <c r="O89" s="130"/>
      <c r="P89" s="130"/>
      <c r="Q89" s="131"/>
      <c r="R89" s="130"/>
      <c r="S89" s="130"/>
      <c r="T89" s="127"/>
      <c r="U89" s="127"/>
      <c r="V89" s="132"/>
      <c r="W89" s="147"/>
      <c r="X89" s="147"/>
      <c r="Y89" s="148"/>
      <c r="Z89" s="148"/>
      <c r="AA89" s="148"/>
      <c r="AB89" s="148"/>
      <c r="AC89" s="148"/>
      <c r="AD89" s="148"/>
      <c r="AE89" s="148"/>
    </row>
    <row r="90" spans="1:31" s="77" customFormat="1" x14ac:dyDescent="0.25">
      <c r="A90" s="68"/>
      <c r="B90" s="367" t="s">
        <v>26</v>
      </c>
      <c r="C90" s="367"/>
      <c r="D90" s="367"/>
      <c r="E90" s="133">
        <f>SUM(E11:E88)</f>
        <v>40367308500.000031</v>
      </c>
      <c r="F90" s="134"/>
      <c r="G90" s="134"/>
      <c r="H90" s="135">
        <f t="shared" ref="H90:AE90" si="42">SUM(H11:H88)</f>
        <v>47826</v>
      </c>
      <c r="I90" s="136">
        <f t="shared" si="42"/>
        <v>0.99999999999999989</v>
      </c>
      <c r="J90" s="136">
        <f t="shared" si="42"/>
        <v>0.10000000000000003</v>
      </c>
      <c r="K90" s="135">
        <f t="shared" si="42"/>
        <v>7684</v>
      </c>
      <c r="L90" s="136">
        <f t="shared" si="42"/>
        <v>1.0000000000000002</v>
      </c>
      <c r="M90" s="136">
        <f t="shared" si="42"/>
        <v>0.50000000000000011</v>
      </c>
      <c r="N90" s="137">
        <f t="shared" si="42"/>
        <v>1743.1152947000003</v>
      </c>
      <c r="O90" s="136">
        <f t="shared" si="42"/>
        <v>1</v>
      </c>
      <c r="P90" s="136">
        <f t="shared" si="42"/>
        <v>0.15000000000000008</v>
      </c>
      <c r="Q90" s="137">
        <f t="shared" si="42"/>
        <v>3619.4520050000015</v>
      </c>
      <c r="R90" s="136">
        <f t="shared" si="42"/>
        <v>0.99999999999999956</v>
      </c>
      <c r="S90" s="136">
        <f t="shared" si="42"/>
        <v>0.24999999999999989</v>
      </c>
      <c r="T90" s="138">
        <f t="shared" si="42"/>
        <v>0.99999999999999989</v>
      </c>
      <c r="U90" s="133">
        <f t="shared" si="42"/>
        <v>4485256499.999999</v>
      </c>
      <c r="V90" s="133">
        <f t="shared" si="42"/>
        <v>44852565000</v>
      </c>
      <c r="W90" s="133">
        <f t="shared" si="42"/>
        <v>2808000000</v>
      </c>
      <c r="X90" s="133">
        <f t="shared" si="42"/>
        <v>1872000000</v>
      </c>
      <c r="Y90" s="133">
        <f t="shared" si="42"/>
        <v>8611200000</v>
      </c>
      <c r="Z90" s="133">
        <f t="shared" si="42"/>
        <v>398736000</v>
      </c>
      <c r="AA90" s="133">
        <f t="shared" si="42"/>
        <v>419328000</v>
      </c>
      <c r="AB90" s="133">
        <f t="shared" si="42"/>
        <v>8073461700</v>
      </c>
      <c r="AC90" s="133">
        <f t="shared" si="42"/>
        <v>4485256500</v>
      </c>
      <c r="AD90" s="133">
        <f t="shared" si="42"/>
        <v>7176410400</v>
      </c>
      <c r="AE90" s="133">
        <f t="shared" si="42"/>
        <v>11008172400</v>
      </c>
    </row>
    <row r="92" spans="1:31" hidden="1" x14ac:dyDescent="0.25">
      <c r="C92" s="368" t="s">
        <v>27</v>
      </c>
      <c r="D92" s="369"/>
      <c r="E92" s="369"/>
      <c r="F92" s="370"/>
      <c r="H92" s="368" t="s">
        <v>10</v>
      </c>
      <c r="I92" s="370"/>
      <c r="V92" s="118">
        <f>W90+X90+Y90+Z90+AA90+AB90+AC90+AD90+AE90</f>
        <v>44852565000</v>
      </c>
    </row>
    <row r="93" spans="1:31" hidden="1" x14ac:dyDescent="0.25">
      <c r="C93" s="360" t="s">
        <v>668</v>
      </c>
      <c r="D93" s="360"/>
      <c r="E93" s="360"/>
      <c r="F93" s="78">
        <v>44852565000</v>
      </c>
      <c r="H93" s="79" t="s">
        <v>28</v>
      </c>
      <c r="I93" s="80">
        <v>0.1</v>
      </c>
    </row>
    <row r="94" spans="1:31" hidden="1" x14ac:dyDescent="0.25">
      <c r="C94" s="360" t="s">
        <v>669</v>
      </c>
      <c r="D94" s="360"/>
      <c r="E94" s="360"/>
      <c r="F94" s="81">
        <f>V90</f>
        <v>44852565000</v>
      </c>
      <c r="H94" s="79" t="s">
        <v>57</v>
      </c>
      <c r="I94" s="80">
        <v>0.5</v>
      </c>
    </row>
    <row r="95" spans="1:31" hidden="1" x14ac:dyDescent="0.25">
      <c r="C95" s="360" t="s">
        <v>675</v>
      </c>
      <c r="D95" s="360"/>
      <c r="E95" s="360"/>
      <c r="F95" s="78">
        <f>F93*90%</f>
        <v>40367308500</v>
      </c>
      <c r="H95" s="79" t="s">
        <v>29</v>
      </c>
      <c r="I95" s="82">
        <v>0.15</v>
      </c>
    </row>
    <row r="96" spans="1:31" hidden="1" x14ac:dyDescent="0.25">
      <c r="C96" s="117" t="s">
        <v>670</v>
      </c>
      <c r="D96" s="117"/>
      <c r="E96" s="117"/>
      <c r="F96" s="81">
        <f>E90</f>
        <v>40367308500.000031</v>
      </c>
      <c r="H96" s="79" t="s">
        <v>7</v>
      </c>
      <c r="I96" s="80">
        <v>0.25</v>
      </c>
    </row>
    <row r="97" spans="2:30" hidden="1" x14ac:dyDescent="0.25">
      <c r="C97" s="360" t="s">
        <v>671</v>
      </c>
      <c r="D97" s="360"/>
      <c r="E97" s="360"/>
      <c r="F97" s="81">
        <v>422578</v>
      </c>
    </row>
    <row r="98" spans="2:30" hidden="1" x14ac:dyDescent="0.25">
      <c r="C98" s="360" t="s">
        <v>672</v>
      </c>
      <c r="D98" s="360"/>
      <c r="E98" s="360"/>
      <c r="F98" s="81" t="e">
        <f>#REF!</f>
        <v>#REF!</v>
      </c>
    </row>
    <row r="99" spans="2:30" hidden="1" x14ac:dyDescent="0.25">
      <c r="C99" s="360" t="s">
        <v>673</v>
      </c>
      <c r="D99" s="360"/>
      <c r="E99" s="360"/>
      <c r="F99" s="83">
        <f>F93*10%</f>
        <v>4485256500</v>
      </c>
    </row>
    <row r="100" spans="2:30" hidden="1" x14ac:dyDescent="0.25">
      <c r="B100" s="84"/>
      <c r="C100" s="360" t="s">
        <v>674</v>
      </c>
      <c r="D100" s="360"/>
      <c r="E100" s="360"/>
      <c r="F100" s="85">
        <f>U90</f>
        <v>4485256499.999999</v>
      </c>
      <c r="H100" s="372"/>
      <c r="I100" s="372"/>
      <c r="Q100" s="68" t="s">
        <v>31</v>
      </c>
    </row>
    <row r="101" spans="2:30" hidden="1" x14ac:dyDescent="0.25">
      <c r="B101" s="84"/>
      <c r="C101" s="360" t="s">
        <v>30</v>
      </c>
      <c r="D101" s="360"/>
      <c r="E101" s="360"/>
      <c r="F101" s="85">
        <v>78</v>
      </c>
    </row>
    <row r="102" spans="2:30" hidden="1" x14ac:dyDescent="0.25">
      <c r="B102" s="84"/>
      <c r="C102" s="84"/>
      <c r="D102" s="86"/>
      <c r="E102" s="86"/>
      <c r="K102" s="68" t="s">
        <v>680</v>
      </c>
      <c r="Q102" s="68" t="s">
        <v>681</v>
      </c>
    </row>
    <row r="103" spans="2:30" hidden="1" x14ac:dyDescent="0.25">
      <c r="B103" s="84"/>
      <c r="C103" s="84"/>
      <c r="D103" s="87"/>
      <c r="E103" s="88"/>
      <c r="K103" s="68" t="s">
        <v>45</v>
      </c>
      <c r="Q103" s="68" t="s">
        <v>46</v>
      </c>
    </row>
    <row r="104" spans="2:30" hidden="1" x14ac:dyDescent="0.25">
      <c r="B104" s="84"/>
      <c r="C104" s="84"/>
      <c r="D104" s="87"/>
      <c r="E104" s="88"/>
    </row>
    <row r="105" spans="2:30" hidden="1" x14ac:dyDescent="0.25">
      <c r="C105" s="84"/>
      <c r="D105" s="89"/>
      <c r="E105" s="88"/>
    </row>
    <row r="106" spans="2:30" hidden="1" x14ac:dyDescent="0.25">
      <c r="C106" s="84"/>
      <c r="D106" s="87"/>
      <c r="E106" s="90"/>
    </row>
    <row r="107" spans="2:30" hidden="1" x14ac:dyDescent="0.25">
      <c r="K107" s="68" t="s">
        <v>676</v>
      </c>
      <c r="Q107" s="68" t="s">
        <v>678</v>
      </c>
    </row>
    <row r="108" spans="2:30" ht="21" customHeight="1" x14ac:dyDescent="0.25"/>
    <row r="109" spans="2:30" ht="20.25" x14ac:dyDescent="0.3">
      <c r="K109" s="68" t="s">
        <v>32</v>
      </c>
      <c r="Q109" s="68" t="s">
        <v>32</v>
      </c>
      <c r="AB109" s="371" t="s">
        <v>703</v>
      </c>
      <c r="AC109" s="371"/>
      <c r="AD109" s="371"/>
    </row>
    <row r="110" spans="2:30" ht="20.25" x14ac:dyDescent="0.3">
      <c r="P110" s="69"/>
      <c r="AB110" s="204"/>
      <c r="AC110" s="204"/>
      <c r="AD110" s="204"/>
    </row>
    <row r="113" spans="28:30" ht="20.25" x14ac:dyDescent="0.3">
      <c r="AB113" s="371" t="s">
        <v>704</v>
      </c>
      <c r="AC113" s="371"/>
      <c r="AD113" s="371"/>
    </row>
  </sheetData>
  <autoFilter ref="A10:S10">
    <sortState ref="A11:T88">
      <sortCondition ref="C10"/>
    </sortState>
  </autoFilter>
  <mergeCells count="33">
    <mergeCell ref="C101:E101"/>
    <mergeCell ref="B90:D90"/>
    <mergeCell ref="C92:F92"/>
    <mergeCell ref="H92:I92"/>
    <mergeCell ref="C93:E93"/>
    <mergeCell ref="C94:E94"/>
    <mergeCell ref="C95:E95"/>
    <mergeCell ref="C100:E100"/>
    <mergeCell ref="H100:I100"/>
    <mergeCell ref="C97:E97"/>
    <mergeCell ref="C98:E98"/>
    <mergeCell ref="C99:E99"/>
    <mergeCell ref="AE7:AE9"/>
    <mergeCell ref="B1:V1"/>
    <mergeCell ref="B7:B9"/>
    <mergeCell ref="C7:C9"/>
    <mergeCell ref="D7:D9"/>
    <mergeCell ref="E7:E9"/>
    <mergeCell ref="F7:F9"/>
    <mergeCell ref="G7:G9"/>
    <mergeCell ref="V7:V9"/>
    <mergeCell ref="H8:J8"/>
    <mergeCell ref="T7:T9"/>
    <mergeCell ref="U7:U9"/>
    <mergeCell ref="K8:M8"/>
    <mergeCell ref="N8:P8"/>
    <mergeCell ref="Q8:S8"/>
    <mergeCell ref="H7:S7"/>
    <mergeCell ref="AB109:AD109"/>
    <mergeCell ref="AB113:AD113"/>
    <mergeCell ref="W7:Y8"/>
    <mergeCell ref="Z7:AA8"/>
    <mergeCell ref="AB7:AD8"/>
  </mergeCells>
  <pageMargins left="0.23622047244094491" right="0.15748031496062992" top="0.31496062992125984" bottom="0.31496062992125984" header="0.19685039370078741" footer="0.19685039370078741"/>
  <pageSetup paperSize="5" scale="52" fitToHeight="0" orientation="landscape" horizontalDpi="4294967293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selection activeCell="I13" sqref="I13"/>
    </sheetView>
  </sheetViews>
  <sheetFormatPr defaultColWidth="8.85546875" defaultRowHeight="15" x14ac:dyDescent="0.25"/>
  <cols>
    <col min="1" max="1" width="20" style="43" customWidth="1"/>
    <col min="2" max="2" width="17.28515625" style="43" customWidth="1"/>
    <col min="3" max="3" width="16.28515625" style="43" customWidth="1"/>
    <col min="4" max="4" width="19" style="43" bestFit="1" customWidth="1"/>
    <col min="5" max="5" width="9.42578125" style="43" bestFit="1" customWidth="1"/>
    <col min="6" max="6" width="16.85546875" style="43" bestFit="1" customWidth="1"/>
    <col min="7" max="7" width="23.5703125" style="43" bestFit="1" customWidth="1"/>
    <col min="8" max="8" width="12.5703125" style="43" bestFit="1" customWidth="1"/>
    <col min="9" max="9" width="25" style="43" bestFit="1" customWidth="1"/>
    <col min="10" max="16384" width="8.85546875" style="43"/>
  </cols>
  <sheetData>
    <row r="1" spans="1:9" x14ac:dyDescent="0.25">
      <c r="A1" s="46" t="s">
        <v>149</v>
      </c>
      <c r="B1" s="46" t="s">
        <v>37</v>
      </c>
      <c r="C1" s="46" t="s">
        <v>148</v>
      </c>
      <c r="D1" s="46" t="s">
        <v>48</v>
      </c>
      <c r="E1" s="46" t="s">
        <v>147</v>
      </c>
      <c r="F1" s="47" t="s">
        <v>4</v>
      </c>
      <c r="G1" s="47" t="s">
        <v>5</v>
      </c>
      <c r="H1" s="46" t="s">
        <v>6</v>
      </c>
      <c r="I1" s="46" t="s">
        <v>13</v>
      </c>
    </row>
    <row r="2" spans="1:9" x14ac:dyDescent="0.25">
      <c r="A2" s="44" t="s">
        <v>62</v>
      </c>
      <c r="B2" s="44" t="s">
        <v>72</v>
      </c>
      <c r="C2" s="44" t="s">
        <v>146</v>
      </c>
      <c r="D2" s="44" t="s">
        <v>59</v>
      </c>
      <c r="E2" s="44">
        <v>3</v>
      </c>
      <c r="F2" s="45">
        <v>457</v>
      </c>
      <c r="G2" s="45">
        <v>48</v>
      </c>
      <c r="H2" s="44">
        <v>4.5417069999999997</v>
      </c>
      <c r="I2" s="44">
        <v>32.568536999999999</v>
      </c>
    </row>
    <row r="3" spans="1:9" x14ac:dyDescent="0.25">
      <c r="A3" s="44" t="s">
        <v>62</v>
      </c>
      <c r="B3" s="44" t="s">
        <v>83</v>
      </c>
      <c r="C3" s="44" t="s">
        <v>145</v>
      </c>
      <c r="D3" s="44" t="s">
        <v>59</v>
      </c>
      <c r="E3" s="44">
        <v>5</v>
      </c>
      <c r="F3" s="45">
        <v>396</v>
      </c>
      <c r="G3" s="45">
        <v>107</v>
      </c>
      <c r="H3" s="44">
        <v>9.1089439999999993</v>
      </c>
      <c r="I3" s="44">
        <v>55.218220000000002</v>
      </c>
    </row>
    <row r="4" spans="1:9" x14ac:dyDescent="0.25">
      <c r="A4" s="44" t="s">
        <v>62</v>
      </c>
      <c r="B4" s="44" t="s">
        <v>68</v>
      </c>
      <c r="C4" s="44" t="s">
        <v>144</v>
      </c>
      <c r="D4" s="44" t="s">
        <v>59</v>
      </c>
      <c r="E4" s="44">
        <v>5</v>
      </c>
      <c r="F4" s="45">
        <v>336</v>
      </c>
      <c r="G4" s="45">
        <v>105</v>
      </c>
      <c r="H4" s="44">
        <v>7.2661350000000002</v>
      </c>
      <c r="I4" s="44">
        <v>55.652802000000001</v>
      </c>
    </row>
    <row r="5" spans="1:9" x14ac:dyDescent="0.25">
      <c r="A5" s="44" t="s">
        <v>62</v>
      </c>
      <c r="B5" s="44" t="s">
        <v>83</v>
      </c>
      <c r="C5" s="44" t="s">
        <v>143</v>
      </c>
      <c r="D5" s="44" t="s">
        <v>59</v>
      </c>
      <c r="E5" s="44">
        <v>6</v>
      </c>
      <c r="F5" s="45">
        <v>913</v>
      </c>
      <c r="G5" s="45">
        <v>179</v>
      </c>
      <c r="H5" s="44">
        <v>6.8284659999999997</v>
      </c>
      <c r="I5" s="44">
        <v>32.71669</v>
      </c>
    </row>
    <row r="6" spans="1:9" x14ac:dyDescent="0.25">
      <c r="A6" s="44" t="s">
        <v>62</v>
      </c>
      <c r="B6" s="44" t="s">
        <v>83</v>
      </c>
      <c r="C6" s="44" t="s">
        <v>142</v>
      </c>
      <c r="D6" s="44" t="s">
        <v>59</v>
      </c>
      <c r="E6" s="44">
        <v>4</v>
      </c>
      <c r="F6" s="45">
        <v>569</v>
      </c>
      <c r="G6" s="45">
        <v>75</v>
      </c>
      <c r="H6" s="44">
        <v>10.820555000000001</v>
      </c>
      <c r="I6" s="44">
        <v>33.644461999999997</v>
      </c>
    </row>
    <row r="7" spans="1:9" x14ac:dyDescent="0.25">
      <c r="A7" s="44" t="s">
        <v>62</v>
      </c>
      <c r="B7" s="44" t="s">
        <v>70</v>
      </c>
      <c r="C7" s="44" t="s">
        <v>141</v>
      </c>
      <c r="D7" s="44" t="s">
        <v>59</v>
      </c>
      <c r="E7" s="44">
        <v>4</v>
      </c>
      <c r="F7" s="45">
        <v>357</v>
      </c>
      <c r="G7" s="45">
        <v>81</v>
      </c>
      <c r="H7" s="44">
        <v>19.923742000000001</v>
      </c>
      <c r="I7" s="44">
        <v>48.151473000000003</v>
      </c>
    </row>
    <row r="8" spans="1:9" x14ac:dyDescent="0.25">
      <c r="A8" s="44" t="s">
        <v>62</v>
      </c>
      <c r="B8" s="44" t="s">
        <v>83</v>
      </c>
      <c r="C8" s="44" t="s">
        <v>140</v>
      </c>
      <c r="D8" s="44" t="s">
        <v>59</v>
      </c>
      <c r="E8" s="44">
        <v>7</v>
      </c>
      <c r="F8" s="45">
        <v>1016</v>
      </c>
      <c r="G8" s="45">
        <v>293</v>
      </c>
      <c r="H8" s="44">
        <v>36.435775</v>
      </c>
      <c r="I8" s="44">
        <v>33.50976</v>
      </c>
    </row>
    <row r="9" spans="1:9" x14ac:dyDescent="0.25">
      <c r="A9" s="44" t="s">
        <v>62</v>
      </c>
      <c r="B9" s="44" t="s">
        <v>64</v>
      </c>
      <c r="C9" s="44" t="s">
        <v>139</v>
      </c>
      <c r="D9" s="44" t="s">
        <v>59</v>
      </c>
      <c r="E9" s="44">
        <v>4</v>
      </c>
      <c r="F9" s="45">
        <v>955</v>
      </c>
      <c r="G9" s="45">
        <v>82</v>
      </c>
      <c r="H9" s="44">
        <v>43.266348999999998</v>
      </c>
      <c r="I9" s="44">
        <v>41.039921</v>
      </c>
    </row>
    <row r="10" spans="1:9" x14ac:dyDescent="0.25">
      <c r="A10" s="44" t="s">
        <v>62</v>
      </c>
      <c r="B10" s="44" t="s">
        <v>61</v>
      </c>
      <c r="C10" s="44" t="s">
        <v>138</v>
      </c>
      <c r="D10" s="44" t="s">
        <v>66</v>
      </c>
      <c r="E10" s="44">
        <v>3</v>
      </c>
      <c r="F10" s="45">
        <v>368</v>
      </c>
      <c r="G10" s="45">
        <v>48</v>
      </c>
      <c r="H10" s="44">
        <v>60.578714699999999</v>
      </c>
      <c r="I10" s="44">
        <v>39.358392000000002</v>
      </c>
    </row>
    <row r="11" spans="1:9" x14ac:dyDescent="0.25">
      <c r="A11" s="44" t="s">
        <v>62</v>
      </c>
      <c r="B11" s="44" t="s">
        <v>64</v>
      </c>
      <c r="C11" s="44" t="s">
        <v>137</v>
      </c>
      <c r="D11" s="44" t="s">
        <v>59</v>
      </c>
      <c r="E11" s="44">
        <v>6</v>
      </c>
      <c r="F11" s="45">
        <v>1034</v>
      </c>
      <c r="G11" s="45">
        <v>155</v>
      </c>
      <c r="H11" s="44">
        <v>0.95215399999999994</v>
      </c>
      <c r="I11" s="44">
        <v>45.555869999999999</v>
      </c>
    </row>
    <row r="12" spans="1:9" x14ac:dyDescent="0.25">
      <c r="A12" s="44" t="s">
        <v>62</v>
      </c>
      <c r="B12" s="44" t="s">
        <v>61</v>
      </c>
      <c r="C12" s="44" t="s">
        <v>136</v>
      </c>
      <c r="D12" s="44" t="s">
        <v>59</v>
      </c>
      <c r="E12" s="44">
        <v>5</v>
      </c>
      <c r="F12" s="45">
        <v>240</v>
      </c>
      <c r="G12" s="45">
        <v>105</v>
      </c>
      <c r="H12" s="44">
        <v>24.838809999999999</v>
      </c>
      <c r="I12" s="44">
        <v>48.442036000000002</v>
      </c>
    </row>
    <row r="13" spans="1:9" x14ac:dyDescent="0.25">
      <c r="A13" s="44" t="s">
        <v>62</v>
      </c>
      <c r="B13" s="44" t="s">
        <v>72</v>
      </c>
      <c r="C13" s="44" t="s">
        <v>135</v>
      </c>
      <c r="D13" s="44" t="s">
        <v>66</v>
      </c>
      <c r="E13" s="44">
        <v>5</v>
      </c>
      <c r="F13" s="45">
        <v>613</v>
      </c>
      <c r="G13" s="45">
        <v>121</v>
      </c>
      <c r="H13" s="44">
        <v>36.850642000000001</v>
      </c>
      <c r="I13" s="44">
        <v>36.017245000000003</v>
      </c>
    </row>
    <row r="14" spans="1:9" x14ac:dyDescent="0.25">
      <c r="A14" s="44" t="s">
        <v>62</v>
      </c>
      <c r="B14" s="44" t="s">
        <v>64</v>
      </c>
      <c r="C14" s="44" t="s">
        <v>134</v>
      </c>
      <c r="D14" s="44" t="s">
        <v>59</v>
      </c>
      <c r="E14" s="44">
        <v>4</v>
      </c>
      <c r="F14" s="45">
        <v>1169</v>
      </c>
      <c r="G14" s="45">
        <v>81</v>
      </c>
      <c r="H14" s="44">
        <v>1.616592</v>
      </c>
      <c r="I14" s="44">
        <v>58.791933999999998</v>
      </c>
    </row>
    <row r="15" spans="1:9" x14ac:dyDescent="0.25">
      <c r="A15" s="44" t="s">
        <v>62</v>
      </c>
      <c r="B15" s="44" t="s">
        <v>61</v>
      </c>
      <c r="C15" s="44" t="s">
        <v>133</v>
      </c>
      <c r="D15" s="44" t="s">
        <v>59</v>
      </c>
      <c r="E15" s="44">
        <v>1</v>
      </c>
      <c r="F15" s="45">
        <v>418</v>
      </c>
      <c r="G15" s="45">
        <v>13</v>
      </c>
      <c r="H15" s="44">
        <v>19.917515000000002</v>
      </c>
      <c r="I15" s="44">
        <v>54.790809000000003</v>
      </c>
    </row>
    <row r="16" spans="1:9" x14ac:dyDescent="0.25">
      <c r="A16" s="44" t="s">
        <v>62</v>
      </c>
      <c r="B16" s="44" t="s">
        <v>64</v>
      </c>
      <c r="C16" s="44" t="s">
        <v>132</v>
      </c>
      <c r="D16" s="44" t="s">
        <v>75</v>
      </c>
      <c r="E16" s="44">
        <v>5</v>
      </c>
      <c r="F16" s="45">
        <v>971</v>
      </c>
      <c r="G16" s="45">
        <v>123</v>
      </c>
      <c r="H16" s="44">
        <v>7.6512409999999997</v>
      </c>
      <c r="I16" s="44">
        <v>32.990375</v>
      </c>
    </row>
    <row r="17" spans="1:9" x14ac:dyDescent="0.25">
      <c r="A17" s="44" t="s">
        <v>62</v>
      </c>
      <c r="B17" s="44" t="s">
        <v>72</v>
      </c>
      <c r="C17" s="44" t="s">
        <v>131</v>
      </c>
      <c r="D17" s="44" t="s">
        <v>59</v>
      </c>
      <c r="E17" s="44">
        <v>1</v>
      </c>
      <c r="F17" s="45">
        <v>285</v>
      </c>
      <c r="G17" s="45">
        <v>9</v>
      </c>
      <c r="H17" s="44">
        <v>6.4536030000000002</v>
      </c>
      <c r="I17" s="44">
        <v>50.702393999999998</v>
      </c>
    </row>
    <row r="18" spans="1:9" x14ac:dyDescent="0.25">
      <c r="A18" s="44" t="s">
        <v>62</v>
      </c>
      <c r="B18" s="44" t="s">
        <v>72</v>
      </c>
      <c r="C18" s="44" t="s">
        <v>130</v>
      </c>
      <c r="D18" s="44" t="s">
        <v>66</v>
      </c>
      <c r="E18" s="44">
        <v>4</v>
      </c>
      <c r="F18" s="45">
        <v>362</v>
      </c>
      <c r="G18" s="45">
        <v>100</v>
      </c>
      <c r="H18" s="44">
        <v>2.2192889999999998</v>
      </c>
      <c r="I18" s="44">
        <v>45.146600999999997</v>
      </c>
    </row>
    <row r="19" spans="1:9" x14ac:dyDescent="0.25">
      <c r="A19" s="44" t="s">
        <v>62</v>
      </c>
      <c r="B19" s="44" t="s">
        <v>68</v>
      </c>
      <c r="C19" s="44" t="s">
        <v>129</v>
      </c>
      <c r="D19" s="44" t="s">
        <v>66</v>
      </c>
      <c r="E19" s="44">
        <v>3</v>
      </c>
      <c r="F19" s="45">
        <v>287</v>
      </c>
      <c r="G19" s="45">
        <v>62</v>
      </c>
      <c r="H19" s="44">
        <v>3.519355</v>
      </c>
      <c r="I19" s="44">
        <v>38.816724999999998</v>
      </c>
    </row>
    <row r="20" spans="1:9" x14ac:dyDescent="0.25">
      <c r="A20" s="44" t="s">
        <v>62</v>
      </c>
      <c r="B20" s="44" t="s">
        <v>61</v>
      </c>
      <c r="C20" s="44" t="s">
        <v>128</v>
      </c>
      <c r="D20" s="44" t="s">
        <v>59</v>
      </c>
      <c r="E20" s="44">
        <v>3</v>
      </c>
      <c r="F20" s="45">
        <v>418</v>
      </c>
      <c r="G20" s="45">
        <v>62</v>
      </c>
      <c r="H20" s="44">
        <v>120.997367</v>
      </c>
      <c r="I20" s="44">
        <v>58.255128999999997</v>
      </c>
    </row>
    <row r="21" spans="1:9" x14ac:dyDescent="0.25">
      <c r="A21" s="44" t="s">
        <v>62</v>
      </c>
      <c r="B21" s="44" t="s">
        <v>72</v>
      </c>
      <c r="C21" s="44" t="s">
        <v>127</v>
      </c>
      <c r="D21" s="44" t="s">
        <v>59</v>
      </c>
      <c r="E21" s="44">
        <v>6</v>
      </c>
      <c r="F21" s="45">
        <v>774</v>
      </c>
      <c r="G21" s="45">
        <v>176</v>
      </c>
      <c r="H21" s="44">
        <v>78.552738000000005</v>
      </c>
      <c r="I21" s="44">
        <v>42.610768999999998</v>
      </c>
    </row>
    <row r="22" spans="1:9" x14ac:dyDescent="0.25">
      <c r="A22" s="44" t="s">
        <v>62</v>
      </c>
      <c r="B22" s="44" t="s">
        <v>70</v>
      </c>
      <c r="C22" s="44" t="s">
        <v>126</v>
      </c>
      <c r="D22" s="44" t="s">
        <v>59</v>
      </c>
      <c r="E22" s="44">
        <v>6</v>
      </c>
      <c r="F22" s="45">
        <v>582</v>
      </c>
      <c r="G22" s="45">
        <v>156</v>
      </c>
      <c r="H22" s="44">
        <v>10.405687</v>
      </c>
      <c r="I22" s="44">
        <v>40.765118999999999</v>
      </c>
    </row>
    <row r="23" spans="1:9" x14ac:dyDescent="0.25">
      <c r="A23" s="44" t="s">
        <v>62</v>
      </c>
      <c r="B23" s="44" t="s">
        <v>70</v>
      </c>
      <c r="C23" s="44" t="s">
        <v>125</v>
      </c>
      <c r="D23" s="44" t="s">
        <v>59</v>
      </c>
      <c r="E23" s="44">
        <v>3</v>
      </c>
      <c r="F23" s="45">
        <v>573</v>
      </c>
      <c r="G23" s="45">
        <v>55</v>
      </c>
      <c r="H23" s="44">
        <v>66.039156000000006</v>
      </c>
      <c r="I23" s="44">
        <v>34.806058999999998</v>
      </c>
    </row>
    <row r="24" spans="1:9" x14ac:dyDescent="0.25">
      <c r="A24" s="44" t="s">
        <v>62</v>
      </c>
      <c r="B24" s="44" t="s">
        <v>72</v>
      </c>
      <c r="C24" s="44" t="s">
        <v>124</v>
      </c>
      <c r="D24" s="44" t="s">
        <v>59</v>
      </c>
      <c r="E24" s="44">
        <v>1</v>
      </c>
      <c r="F24" s="45">
        <v>415</v>
      </c>
      <c r="G24" s="45">
        <v>5</v>
      </c>
      <c r="H24" s="44">
        <v>4.0248780000000002</v>
      </c>
      <c r="I24" s="44">
        <v>44.525871000000002</v>
      </c>
    </row>
    <row r="25" spans="1:9" x14ac:dyDescent="0.25">
      <c r="A25" s="44" t="s">
        <v>62</v>
      </c>
      <c r="B25" s="44" t="s">
        <v>64</v>
      </c>
      <c r="C25" s="44" t="s">
        <v>123</v>
      </c>
      <c r="D25" s="44" t="s">
        <v>59</v>
      </c>
      <c r="E25" s="44">
        <v>5</v>
      </c>
      <c r="F25" s="45">
        <v>496</v>
      </c>
      <c r="G25" s="45">
        <v>143</v>
      </c>
      <c r="H25" s="44">
        <v>54.578850000000003</v>
      </c>
      <c r="I25" s="44">
        <v>64.750073</v>
      </c>
    </row>
    <row r="26" spans="1:9" x14ac:dyDescent="0.25">
      <c r="A26" s="44" t="s">
        <v>62</v>
      </c>
      <c r="B26" s="44" t="s">
        <v>72</v>
      </c>
      <c r="C26" s="44" t="s">
        <v>122</v>
      </c>
      <c r="D26" s="44" t="s">
        <v>59</v>
      </c>
      <c r="E26" s="44">
        <v>4</v>
      </c>
      <c r="F26" s="45">
        <v>844</v>
      </c>
      <c r="G26" s="45">
        <v>88</v>
      </c>
      <c r="H26" s="44">
        <v>4.5025820000000003</v>
      </c>
      <c r="I26" s="44">
        <v>34.076827000000002</v>
      </c>
    </row>
    <row r="27" spans="1:9" x14ac:dyDescent="0.25">
      <c r="A27" s="44" t="s">
        <v>62</v>
      </c>
      <c r="B27" s="44" t="s">
        <v>64</v>
      </c>
      <c r="C27" s="44" t="s">
        <v>121</v>
      </c>
      <c r="D27" s="44" t="s">
        <v>59</v>
      </c>
      <c r="E27" s="44">
        <v>6</v>
      </c>
      <c r="F27" s="45">
        <v>569</v>
      </c>
      <c r="G27" s="45">
        <v>222</v>
      </c>
      <c r="H27" s="44">
        <v>3.3039299999999998</v>
      </c>
      <c r="I27" s="44">
        <v>35.253539000000004</v>
      </c>
    </row>
    <row r="28" spans="1:9" x14ac:dyDescent="0.25">
      <c r="A28" s="44" t="s">
        <v>62</v>
      </c>
      <c r="B28" s="44" t="s">
        <v>61</v>
      </c>
      <c r="C28" s="44" t="s">
        <v>120</v>
      </c>
      <c r="D28" s="44" t="s">
        <v>66</v>
      </c>
      <c r="E28" s="44">
        <v>2</v>
      </c>
      <c r="F28" s="45">
        <v>204</v>
      </c>
      <c r="G28" s="45">
        <v>30</v>
      </c>
      <c r="H28" s="44">
        <v>6.8011030000000003</v>
      </c>
      <c r="I28" s="44">
        <v>52.335044000000003</v>
      </c>
    </row>
    <row r="29" spans="1:9" x14ac:dyDescent="0.25">
      <c r="A29" s="44" t="s">
        <v>62</v>
      </c>
      <c r="B29" s="44" t="s">
        <v>70</v>
      </c>
      <c r="C29" s="44" t="s">
        <v>119</v>
      </c>
      <c r="D29" s="44" t="s">
        <v>59</v>
      </c>
      <c r="E29" s="44">
        <v>5</v>
      </c>
      <c r="F29" s="45">
        <v>745</v>
      </c>
      <c r="G29" s="45">
        <v>148</v>
      </c>
      <c r="H29" s="44">
        <v>1.8078879999999999</v>
      </c>
      <c r="I29" s="44">
        <v>41.334851</v>
      </c>
    </row>
    <row r="30" spans="1:9" x14ac:dyDescent="0.25">
      <c r="A30" s="44" t="s">
        <v>62</v>
      </c>
      <c r="B30" s="44" t="s">
        <v>83</v>
      </c>
      <c r="C30" s="44" t="s">
        <v>118</v>
      </c>
      <c r="D30" s="44" t="s">
        <v>59</v>
      </c>
      <c r="E30" s="44">
        <v>5</v>
      </c>
      <c r="F30" s="45">
        <v>901</v>
      </c>
      <c r="G30" s="45">
        <v>141</v>
      </c>
      <c r="H30" s="44">
        <v>27.204411</v>
      </c>
      <c r="I30" s="44">
        <v>34.748607999999997</v>
      </c>
    </row>
    <row r="31" spans="1:9" x14ac:dyDescent="0.25">
      <c r="A31" s="44" t="s">
        <v>62</v>
      </c>
      <c r="B31" s="44" t="s">
        <v>68</v>
      </c>
      <c r="C31" s="44" t="s">
        <v>117</v>
      </c>
      <c r="D31" s="44" t="s">
        <v>59</v>
      </c>
      <c r="E31" s="44">
        <v>5</v>
      </c>
      <c r="F31" s="45">
        <v>726</v>
      </c>
      <c r="G31" s="45">
        <v>129</v>
      </c>
      <c r="H31" s="44">
        <v>4.0690359999999997</v>
      </c>
      <c r="I31" s="44">
        <v>33.317782000000001</v>
      </c>
    </row>
    <row r="32" spans="1:9" x14ac:dyDescent="0.25">
      <c r="A32" s="44" t="s">
        <v>62</v>
      </c>
      <c r="B32" s="44" t="s">
        <v>68</v>
      </c>
      <c r="C32" s="44" t="s">
        <v>116</v>
      </c>
      <c r="D32" s="44" t="s">
        <v>59</v>
      </c>
      <c r="E32" s="44">
        <v>6</v>
      </c>
      <c r="F32" s="45">
        <v>587</v>
      </c>
      <c r="G32" s="45">
        <v>170</v>
      </c>
      <c r="H32" s="44">
        <v>18.136274</v>
      </c>
      <c r="I32" s="44">
        <v>35.636426999999998</v>
      </c>
    </row>
    <row r="33" spans="1:9" x14ac:dyDescent="0.25">
      <c r="A33" s="44" t="s">
        <v>62</v>
      </c>
      <c r="B33" s="44" t="s">
        <v>64</v>
      </c>
      <c r="C33" s="44" t="s">
        <v>115</v>
      </c>
      <c r="D33" s="44" t="s">
        <v>59</v>
      </c>
      <c r="E33" s="44">
        <v>5</v>
      </c>
      <c r="F33" s="45">
        <v>592</v>
      </c>
      <c r="G33" s="45">
        <v>111</v>
      </c>
      <c r="H33" s="44">
        <v>4.8976769999999998</v>
      </c>
      <c r="I33" s="44">
        <v>32.513989000000002</v>
      </c>
    </row>
    <row r="34" spans="1:9" x14ac:dyDescent="0.25">
      <c r="A34" s="44" t="s">
        <v>62</v>
      </c>
      <c r="B34" s="44" t="s">
        <v>61</v>
      </c>
      <c r="C34" s="44" t="s">
        <v>114</v>
      </c>
      <c r="D34" s="44" t="s">
        <v>75</v>
      </c>
      <c r="E34" s="44">
        <v>3</v>
      </c>
      <c r="F34" s="45">
        <v>484</v>
      </c>
      <c r="G34" s="45">
        <v>43</v>
      </c>
      <c r="H34" s="44">
        <v>49.793787999999999</v>
      </c>
      <c r="I34" s="44">
        <v>61.483533999999999</v>
      </c>
    </row>
    <row r="35" spans="1:9" x14ac:dyDescent="0.25">
      <c r="A35" s="44" t="s">
        <v>62</v>
      </c>
      <c r="B35" s="44" t="s">
        <v>83</v>
      </c>
      <c r="C35" s="44" t="s">
        <v>113</v>
      </c>
      <c r="D35" s="44" t="s">
        <v>59</v>
      </c>
      <c r="E35" s="44">
        <v>3</v>
      </c>
      <c r="F35" s="45">
        <v>219</v>
      </c>
      <c r="G35" s="45">
        <v>61</v>
      </c>
      <c r="H35" s="44">
        <v>5.0394579999999998</v>
      </c>
      <c r="I35" s="44">
        <v>63.865943999999999</v>
      </c>
    </row>
    <row r="36" spans="1:9" x14ac:dyDescent="0.25">
      <c r="A36" s="44" t="s">
        <v>62</v>
      </c>
      <c r="B36" s="44" t="s">
        <v>64</v>
      </c>
      <c r="C36" s="44" t="s">
        <v>112</v>
      </c>
      <c r="D36" s="44" t="s">
        <v>59</v>
      </c>
      <c r="E36" s="44">
        <v>3</v>
      </c>
      <c r="F36" s="45">
        <v>927</v>
      </c>
      <c r="G36" s="45">
        <v>65</v>
      </c>
      <c r="H36" s="44">
        <v>32.588617999999997</v>
      </c>
      <c r="I36" s="44">
        <v>24.736322000000001</v>
      </c>
    </row>
    <row r="37" spans="1:9" x14ac:dyDescent="0.25">
      <c r="A37" s="44" t="s">
        <v>62</v>
      </c>
      <c r="B37" s="44" t="s">
        <v>64</v>
      </c>
      <c r="C37" s="44" t="s">
        <v>111</v>
      </c>
      <c r="D37" s="44" t="s">
        <v>59</v>
      </c>
      <c r="E37" s="44">
        <v>4</v>
      </c>
      <c r="F37" s="45">
        <v>741</v>
      </c>
      <c r="G37" s="45">
        <v>88</v>
      </c>
      <c r="H37" s="44">
        <v>4.2722449999999998</v>
      </c>
      <c r="I37" s="44">
        <v>49.819508999999996</v>
      </c>
    </row>
    <row r="38" spans="1:9" x14ac:dyDescent="0.25">
      <c r="A38" s="44" t="s">
        <v>62</v>
      </c>
      <c r="B38" s="44" t="s">
        <v>61</v>
      </c>
      <c r="C38" s="44" t="s">
        <v>110</v>
      </c>
      <c r="D38" s="44" t="s">
        <v>59</v>
      </c>
      <c r="E38" s="44">
        <v>3</v>
      </c>
      <c r="F38" s="45">
        <v>751</v>
      </c>
      <c r="G38" s="45">
        <v>59</v>
      </c>
      <c r="H38" s="44">
        <v>8.1046479999999992</v>
      </c>
      <c r="I38" s="44">
        <v>57.714174</v>
      </c>
    </row>
    <row r="39" spans="1:9" x14ac:dyDescent="0.25">
      <c r="A39" s="44" t="s">
        <v>62</v>
      </c>
      <c r="B39" s="44" t="s">
        <v>72</v>
      </c>
      <c r="C39" s="44" t="s">
        <v>109</v>
      </c>
      <c r="D39" s="44" t="s">
        <v>59</v>
      </c>
      <c r="E39" s="44">
        <v>1</v>
      </c>
      <c r="F39" s="45">
        <v>150</v>
      </c>
      <c r="G39" s="45">
        <v>10</v>
      </c>
      <c r="H39" s="44">
        <v>65.596637000000001</v>
      </c>
      <c r="I39" s="44">
        <v>49.804184999999997</v>
      </c>
    </row>
    <row r="40" spans="1:9" x14ac:dyDescent="0.25">
      <c r="A40" s="44" t="s">
        <v>62</v>
      </c>
      <c r="B40" s="44" t="s">
        <v>70</v>
      </c>
      <c r="C40" s="44" t="s">
        <v>108</v>
      </c>
      <c r="D40" s="44" t="s">
        <v>59</v>
      </c>
      <c r="E40" s="44">
        <v>2</v>
      </c>
      <c r="F40" s="45">
        <v>364</v>
      </c>
      <c r="G40" s="45">
        <v>27</v>
      </c>
      <c r="H40" s="44">
        <v>5.0817699999999997</v>
      </c>
      <c r="I40" s="44">
        <v>53.617716000000001</v>
      </c>
    </row>
    <row r="41" spans="1:9" x14ac:dyDescent="0.25">
      <c r="A41" s="44" t="s">
        <v>62</v>
      </c>
      <c r="B41" s="44" t="s">
        <v>83</v>
      </c>
      <c r="C41" s="44" t="s">
        <v>107</v>
      </c>
      <c r="D41" s="44" t="s">
        <v>59</v>
      </c>
      <c r="E41" s="44">
        <v>4</v>
      </c>
      <c r="F41" s="45">
        <v>437</v>
      </c>
      <c r="G41" s="45">
        <v>70</v>
      </c>
      <c r="H41" s="44">
        <v>7.2137029999999998</v>
      </c>
      <c r="I41" s="44">
        <v>36.948517000000002</v>
      </c>
    </row>
    <row r="42" spans="1:9" x14ac:dyDescent="0.25">
      <c r="A42" s="44" t="s">
        <v>62</v>
      </c>
      <c r="B42" s="44" t="s">
        <v>72</v>
      </c>
      <c r="C42" s="44" t="s">
        <v>106</v>
      </c>
      <c r="D42" s="44" t="s">
        <v>59</v>
      </c>
      <c r="E42" s="44">
        <v>3</v>
      </c>
      <c r="F42" s="45">
        <v>998</v>
      </c>
      <c r="G42" s="45">
        <v>55</v>
      </c>
      <c r="H42" s="44">
        <v>2.73922</v>
      </c>
      <c r="I42" s="44">
        <v>35.192273</v>
      </c>
    </row>
    <row r="43" spans="1:9" x14ac:dyDescent="0.25">
      <c r="A43" s="44" t="s">
        <v>62</v>
      </c>
      <c r="B43" s="44" t="s">
        <v>83</v>
      </c>
      <c r="C43" s="44" t="s">
        <v>105</v>
      </c>
      <c r="D43" s="44" t="s">
        <v>59</v>
      </c>
      <c r="E43" s="44">
        <v>2</v>
      </c>
      <c r="F43" s="45">
        <v>448</v>
      </c>
      <c r="G43" s="45">
        <v>37</v>
      </c>
      <c r="H43" s="44">
        <v>38.754950999999998</v>
      </c>
      <c r="I43" s="44">
        <v>58.118174000000003</v>
      </c>
    </row>
    <row r="44" spans="1:9" x14ac:dyDescent="0.25">
      <c r="A44" s="44" t="s">
        <v>62</v>
      </c>
      <c r="B44" s="44" t="s">
        <v>70</v>
      </c>
      <c r="C44" s="44" t="s">
        <v>104</v>
      </c>
      <c r="D44" s="44" t="s">
        <v>66</v>
      </c>
      <c r="E44" s="44">
        <v>4</v>
      </c>
      <c r="F44" s="45">
        <v>305</v>
      </c>
      <c r="G44" s="45">
        <v>74</v>
      </c>
      <c r="H44" s="44">
        <v>5.667586</v>
      </c>
      <c r="I44" s="44">
        <v>41.005685999999997</v>
      </c>
    </row>
    <row r="45" spans="1:9" x14ac:dyDescent="0.25">
      <c r="A45" s="44" t="s">
        <v>62</v>
      </c>
      <c r="B45" s="44" t="s">
        <v>64</v>
      </c>
      <c r="C45" s="44" t="s">
        <v>103</v>
      </c>
      <c r="D45" s="44" t="s">
        <v>59</v>
      </c>
      <c r="E45" s="44">
        <v>5</v>
      </c>
      <c r="F45" s="45">
        <v>588</v>
      </c>
      <c r="G45" s="45">
        <v>150</v>
      </c>
      <c r="H45" s="44">
        <v>48.027121000000001</v>
      </c>
      <c r="I45" s="44">
        <v>43.902354000000003</v>
      </c>
    </row>
    <row r="46" spans="1:9" x14ac:dyDescent="0.25">
      <c r="A46" s="44" t="s">
        <v>62</v>
      </c>
      <c r="B46" s="44" t="s">
        <v>72</v>
      </c>
      <c r="C46" s="44" t="s">
        <v>102</v>
      </c>
      <c r="D46" s="44" t="s">
        <v>75</v>
      </c>
      <c r="E46" s="44">
        <v>5</v>
      </c>
      <c r="F46" s="45">
        <v>1748</v>
      </c>
      <c r="G46" s="45">
        <v>106</v>
      </c>
      <c r="H46" s="44">
        <v>4.186375</v>
      </c>
      <c r="I46" s="44">
        <v>45.533005000000003</v>
      </c>
    </row>
    <row r="47" spans="1:9" x14ac:dyDescent="0.25">
      <c r="A47" s="44" t="s">
        <v>62</v>
      </c>
      <c r="B47" s="44" t="s">
        <v>68</v>
      </c>
      <c r="C47" s="44" t="s">
        <v>101</v>
      </c>
      <c r="D47" s="44" t="s">
        <v>59</v>
      </c>
      <c r="E47" s="44">
        <v>6</v>
      </c>
      <c r="F47" s="45">
        <v>499</v>
      </c>
      <c r="G47" s="45">
        <v>158</v>
      </c>
      <c r="H47" s="44">
        <v>15.166459</v>
      </c>
      <c r="I47" s="44">
        <v>60.870412999999999</v>
      </c>
    </row>
    <row r="48" spans="1:9" x14ac:dyDescent="0.25">
      <c r="A48" s="44" t="s">
        <v>62</v>
      </c>
      <c r="B48" s="44" t="s">
        <v>68</v>
      </c>
      <c r="C48" s="44" t="s">
        <v>100</v>
      </c>
      <c r="D48" s="44" t="s">
        <v>59</v>
      </c>
      <c r="E48" s="44">
        <v>4</v>
      </c>
      <c r="F48" s="45">
        <v>497</v>
      </c>
      <c r="G48" s="45">
        <v>94</v>
      </c>
      <c r="H48" s="44">
        <v>6.8011030000000003</v>
      </c>
      <c r="I48" s="44">
        <v>36.001550999999999</v>
      </c>
    </row>
    <row r="49" spans="1:9" x14ac:dyDescent="0.25">
      <c r="A49" s="44" t="s">
        <v>62</v>
      </c>
      <c r="B49" s="44" t="s">
        <v>70</v>
      </c>
      <c r="C49" s="44" t="s">
        <v>99</v>
      </c>
      <c r="D49" s="44" t="s">
        <v>66</v>
      </c>
      <c r="E49" s="44">
        <v>3</v>
      </c>
      <c r="F49" s="45">
        <v>255</v>
      </c>
      <c r="G49" s="45">
        <v>65</v>
      </c>
      <c r="H49" s="44">
        <v>7.5037390000000004</v>
      </c>
      <c r="I49" s="44">
        <v>69.809044999999998</v>
      </c>
    </row>
    <row r="50" spans="1:9" x14ac:dyDescent="0.25">
      <c r="A50" s="44" t="s">
        <v>62</v>
      </c>
      <c r="B50" s="44" t="s">
        <v>70</v>
      </c>
      <c r="C50" s="44" t="s">
        <v>98</v>
      </c>
      <c r="D50" s="44" t="s">
        <v>59</v>
      </c>
      <c r="E50" s="44">
        <v>2</v>
      </c>
      <c r="F50" s="45">
        <v>467</v>
      </c>
      <c r="G50" s="45">
        <v>32</v>
      </c>
      <c r="H50" s="44">
        <v>13.298423</v>
      </c>
      <c r="I50" s="44">
        <v>43.496653000000002</v>
      </c>
    </row>
    <row r="51" spans="1:9" x14ac:dyDescent="0.25">
      <c r="A51" s="44" t="s">
        <v>62</v>
      </c>
      <c r="B51" s="44" t="s">
        <v>64</v>
      </c>
      <c r="C51" s="44" t="s">
        <v>97</v>
      </c>
      <c r="D51" s="44" t="s">
        <v>59</v>
      </c>
      <c r="E51" s="44">
        <v>4</v>
      </c>
      <c r="F51" s="45">
        <v>665</v>
      </c>
      <c r="G51" s="45">
        <v>75</v>
      </c>
      <c r="H51" s="44">
        <v>8.3201719999999995</v>
      </c>
      <c r="I51" s="44">
        <v>48.097518999999998</v>
      </c>
    </row>
    <row r="52" spans="1:9" x14ac:dyDescent="0.25">
      <c r="A52" s="44" t="s">
        <v>62</v>
      </c>
      <c r="B52" s="44" t="s">
        <v>64</v>
      </c>
      <c r="C52" s="44" t="s">
        <v>96</v>
      </c>
      <c r="D52" s="44" t="s">
        <v>75</v>
      </c>
      <c r="E52" s="44">
        <v>5</v>
      </c>
      <c r="F52" s="45">
        <v>752</v>
      </c>
      <c r="G52" s="45">
        <v>130</v>
      </c>
      <c r="H52" s="44">
        <v>1.727284</v>
      </c>
      <c r="I52" s="44">
        <v>54.308129000000001</v>
      </c>
    </row>
    <row r="53" spans="1:9" x14ac:dyDescent="0.25">
      <c r="A53" s="44" t="s">
        <v>62</v>
      </c>
      <c r="B53" s="44" t="s">
        <v>70</v>
      </c>
      <c r="C53" s="44" t="s">
        <v>95</v>
      </c>
      <c r="D53" s="44" t="s">
        <v>59</v>
      </c>
      <c r="E53" s="44">
        <v>5</v>
      </c>
      <c r="F53" s="45">
        <v>723</v>
      </c>
      <c r="G53" s="45">
        <v>139</v>
      </c>
      <c r="H53" s="44">
        <v>65.789030999999994</v>
      </c>
      <c r="I53" s="44">
        <v>42.344583</v>
      </c>
    </row>
    <row r="54" spans="1:9" x14ac:dyDescent="0.25">
      <c r="A54" s="44" t="s">
        <v>62</v>
      </c>
      <c r="B54" s="44" t="s">
        <v>72</v>
      </c>
      <c r="C54" s="44" t="s">
        <v>94</v>
      </c>
      <c r="D54" s="44" t="s">
        <v>59</v>
      </c>
      <c r="E54" s="44">
        <v>4</v>
      </c>
      <c r="F54" s="45">
        <v>375</v>
      </c>
      <c r="G54" s="45">
        <v>83</v>
      </c>
      <c r="H54" s="44">
        <v>51.008271000000001</v>
      </c>
      <c r="I54" s="44">
        <v>42.791474999999998</v>
      </c>
    </row>
    <row r="55" spans="1:9" x14ac:dyDescent="0.25">
      <c r="A55" s="44" t="s">
        <v>62</v>
      </c>
      <c r="B55" s="44" t="s">
        <v>64</v>
      </c>
      <c r="C55" s="44" t="s">
        <v>93</v>
      </c>
      <c r="D55" s="44" t="s">
        <v>59</v>
      </c>
      <c r="E55" s="44">
        <v>5</v>
      </c>
      <c r="F55" s="45">
        <v>686</v>
      </c>
      <c r="G55" s="45">
        <v>113</v>
      </c>
      <c r="H55" s="44">
        <v>1.585844</v>
      </c>
      <c r="I55" s="44">
        <v>45.360872999999998</v>
      </c>
    </row>
    <row r="56" spans="1:9" x14ac:dyDescent="0.25">
      <c r="A56" s="44" t="s">
        <v>62</v>
      </c>
      <c r="B56" s="44" t="s">
        <v>70</v>
      </c>
      <c r="C56" s="44" t="s">
        <v>92</v>
      </c>
      <c r="D56" s="44" t="s">
        <v>59</v>
      </c>
      <c r="E56" s="44">
        <v>6</v>
      </c>
      <c r="F56" s="45">
        <v>598</v>
      </c>
      <c r="G56" s="45">
        <v>158</v>
      </c>
      <c r="H56" s="44">
        <v>36.157761999999998</v>
      </c>
      <c r="I56" s="44">
        <v>46.439514000000003</v>
      </c>
    </row>
    <row r="57" spans="1:9" x14ac:dyDescent="0.25">
      <c r="A57" s="44" t="s">
        <v>62</v>
      </c>
      <c r="B57" s="44" t="s">
        <v>70</v>
      </c>
      <c r="C57" s="44" t="s">
        <v>91</v>
      </c>
      <c r="D57" s="44" t="s">
        <v>66</v>
      </c>
      <c r="E57" s="44">
        <v>5</v>
      </c>
      <c r="F57" s="45">
        <v>554</v>
      </c>
      <c r="G57" s="45">
        <v>138</v>
      </c>
      <c r="H57" s="44">
        <v>9.6420700000000004</v>
      </c>
      <c r="I57" s="44">
        <v>43.457000999999998</v>
      </c>
    </row>
    <row r="58" spans="1:9" x14ac:dyDescent="0.25">
      <c r="A58" s="44" t="s">
        <v>62</v>
      </c>
      <c r="B58" s="44" t="s">
        <v>72</v>
      </c>
      <c r="C58" s="44" t="s">
        <v>90</v>
      </c>
      <c r="D58" s="44" t="s">
        <v>66</v>
      </c>
      <c r="E58" s="44">
        <v>8</v>
      </c>
      <c r="F58" s="45">
        <v>763</v>
      </c>
      <c r="G58" s="45">
        <v>335</v>
      </c>
      <c r="H58" s="44">
        <v>3.414291</v>
      </c>
      <c r="I58" s="44">
        <v>63.869449000000003</v>
      </c>
    </row>
    <row r="59" spans="1:9" x14ac:dyDescent="0.25">
      <c r="A59" s="44" t="s">
        <v>62</v>
      </c>
      <c r="B59" s="44" t="s">
        <v>68</v>
      </c>
      <c r="C59" s="44" t="s">
        <v>89</v>
      </c>
      <c r="D59" s="44" t="s">
        <v>59</v>
      </c>
      <c r="E59" s="44">
        <v>4</v>
      </c>
      <c r="F59" s="45">
        <v>1185</v>
      </c>
      <c r="G59" s="45">
        <v>92</v>
      </c>
      <c r="H59" s="44">
        <v>2.7884519999999999</v>
      </c>
      <c r="I59" s="44">
        <v>56.314490999999997</v>
      </c>
    </row>
    <row r="60" spans="1:9" x14ac:dyDescent="0.25">
      <c r="A60" s="44" t="s">
        <v>62</v>
      </c>
      <c r="B60" s="44" t="s">
        <v>61</v>
      </c>
      <c r="C60" s="44" t="s">
        <v>88</v>
      </c>
      <c r="D60" s="44" t="s">
        <v>66</v>
      </c>
      <c r="E60" s="44">
        <v>7</v>
      </c>
      <c r="F60" s="45">
        <v>835</v>
      </c>
      <c r="G60" s="45">
        <v>228</v>
      </c>
      <c r="H60" s="44">
        <v>56.970571</v>
      </c>
      <c r="I60" s="44">
        <v>69.362306000000004</v>
      </c>
    </row>
    <row r="61" spans="1:9" x14ac:dyDescent="0.25">
      <c r="A61" s="44" t="s">
        <v>62</v>
      </c>
      <c r="B61" s="44" t="s">
        <v>68</v>
      </c>
      <c r="C61" s="44" t="s">
        <v>87</v>
      </c>
      <c r="D61" s="44" t="s">
        <v>59</v>
      </c>
      <c r="E61" s="44">
        <v>2</v>
      </c>
      <c r="F61" s="45">
        <v>448</v>
      </c>
      <c r="G61" s="45">
        <v>26</v>
      </c>
      <c r="H61" s="44">
        <v>10.408353999999999</v>
      </c>
      <c r="I61" s="44">
        <v>36.957500000000003</v>
      </c>
    </row>
    <row r="62" spans="1:9" x14ac:dyDescent="0.25">
      <c r="A62" s="44" t="s">
        <v>62</v>
      </c>
      <c r="B62" s="44" t="s">
        <v>83</v>
      </c>
      <c r="C62" s="44" t="s">
        <v>86</v>
      </c>
      <c r="D62" s="44" t="s">
        <v>59</v>
      </c>
      <c r="E62" s="44">
        <v>5</v>
      </c>
      <c r="F62" s="45">
        <v>621</v>
      </c>
      <c r="G62" s="45">
        <v>127</v>
      </c>
      <c r="H62" s="44">
        <v>17.002756999999999</v>
      </c>
      <c r="I62" s="44">
        <v>44.714925999999998</v>
      </c>
    </row>
    <row r="63" spans="1:9" x14ac:dyDescent="0.25">
      <c r="A63" s="44" t="s">
        <v>62</v>
      </c>
      <c r="B63" s="44" t="s">
        <v>70</v>
      </c>
      <c r="C63" s="44" t="s">
        <v>85</v>
      </c>
      <c r="D63" s="44" t="s">
        <v>59</v>
      </c>
      <c r="E63" s="44">
        <v>2</v>
      </c>
      <c r="F63" s="45">
        <v>574</v>
      </c>
      <c r="G63" s="45">
        <v>30</v>
      </c>
      <c r="H63" s="44">
        <v>8.7655770000000004</v>
      </c>
      <c r="I63" s="44">
        <v>63.388026000000004</v>
      </c>
    </row>
    <row r="64" spans="1:9" x14ac:dyDescent="0.25">
      <c r="A64" s="44" t="s">
        <v>62</v>
      </c>
      <c r="B64" s="44" t="s">
        <v>64</v>
      </c>
      <c r="C64" s="44" t="s">
        <v>84</v>
      </c>
      <c r="D64" s="44" t="s">
        <v>59</v>
      </c>
      <c r="E64" s="44">
        <v>6</v>
      </c>
      <c r="F64" s="45">
        <v>891</v>
      </c>
      <c r="G64" s="45">
        <v>202</v>
      </c>
      <c r="H64" s="44">
        <v>0.140733</v>
      </c>
      <c r="I64" s="44">
        <v>53.039948000000003</v>
      </c>
    </row>
    <row r="65" spans="1:9" x14ac:dyDescent="0.25">
      <c r="A65" s="44" t="s">
        <v>62</v>
      </c>
      <c r="B65" s="44" t="s">
        <v>83</v>
      </c>
      <c r="C65" s="44" t="s">
        <v>82</v>
      </c>
      <c r="D65" s="44" t="s">
        <v>59</v>
      </c>
      <c r="E65" s="44">
        <v>4</v>
      </c>
      <c r="F65" s="45">
        <v>661</v>
      </c>
      <c r="G65" s="45">
        <v>72</v>
      </c>
      <c r="H65" s="44">
        <v>18.136274</v>
      </c>
      <c r="I65" s="44">
        <v>36.064888000000003</v>
      </c>
    </row>
    <row r="66" spans="1:9" x14ac:dyDescent="0.25">
      <c r="A66" s="44" t="s">
        <v>62</v>
      </c>
      <c r="B66" s="44" t="s">
        <v>64</v>
      </c>
      <c r="C66" s="44" t="s">
        <v>81</v>
      </c>
      <c r="D66" s="44" t="s">
        <v>59</v>
      </c>
      <c r="E66" s="44">
        <v>3</v>
      </c>
      <c r="F66" s="45">
        <v>487</v>
      </c>
      <c r="G66" s="45">
        <v>53</v>
      </c>
      <c r="H66" s="44">
        <v>55.655690999999997</v>
      </c>
      <c r="I66" s="44">
        <v>57.034160999999997</v>
      </c>
    </row>
    <row r="67" spans="1:9" x14ac:dyDescent="0.25">
      <c r="A67" s="44" t="s">
        <v>62</v>
      </c>
      <c r="B67" s="44" t="s">
        <v>68</v>
      </c>
      <c r="C67" s="44" t="s">
        <v>80</v>
      </c>
      <c r="D67" s="44" t="s">
        <v>59</v>
      </c>
      <c r="E67" s="44">
        <v>3</v>
      </c>
      <c r="F67" s="45">
        <v>307</v>
      </c>
      <c r="G67" s="45">
        <v>48</v>
      </c>
      <c r="H67" s="44">
        <v>16.291105000000002</v>
      </c>
      <c r="I67" s="44">
        <v>63.637138</v>
      </c>
    </row>
    <row r="68" spans="1:9" x14ac:dyDescent="0.25">
      <c r="A68" s="44" t="s">
        <v>62</v>
      </c>
      <c r="B68" s="44" t="s">
        <v>61</v>
      </c>
      <c r="C68" s="44" t="s">
        <v>79</v>
      </c>
      <c r="D68" s="44" t="s">
        <v>59</v>
      </c>
      <c r="E68" s="44">
        <v>6</v>
      </c>
      <c r="F68" s="45">
        <v>1070</v>
      </c>
      <c r="G68" s="45">
        <v>173</v>
      </c>
      <c r="H68" s="44">
        <v>19.271476</v>
      </c>
      <c r="I68" s="44">
        <v>57.674177999999998</v>
      </c>
    </row>
    <row r="69" spans="1:9" x14ac:dyDescent="0.25">
      <c r="A69" s="44" t="s">
        <v>62</v>
      </c>
      <c r="B69" s="44" t="s">
        <v>70</v>
      </c>
      <c r="C69" s="44" t="s">
        <v>78</v>
      </c>
      <c r="D69" s="44" t="s">
        <v>59</v>
      </c>
      <c r="E69" s="44">
        <v>3</v>
      </c>
      <c r="F69" s="45">
        <v>589</v>
      </c>
      <c r="G69" s="45">
        <v>47</v>
      </c>
      <c r="H69" s="44">
        <v>35.724845999999999</v>
      </c>
      <c r="I69" s="44">
        <v>46.980528999999997</v>
      </c>
    </row>
    <row r="70" spans="1:9" x14ac:dyDescent="0.25">
      <c r="A70" s="44" t="s">
        <v>62</v>
      </c>
      <c r="B70" s="44" t="s">
        <v>61</v>
      </c>
      <c r="C70" s="44" t="s">
        <v>77</v>
      </c>
      <c r="D70" s="44" t="s">
        <v>66</v>
      </c>
      <c r="E70" s="44">
        <v>3</v>
      </c>
      <c r="F70" s="45">
        <v>487</v>
      </c>
      <c r="G70" s="45">
        <v>59</v>
      </c>
      <c r="H70" s="44">
        <v>124.45443400000001</v>
      </c>
      <c r="I70" s="44">
        <v>59.399377000000001</v>
      </c>
    </row>
    <row r="71" spans="1:9" x14ac:dyDescent="0.25">
      <c r="A71" s="44" t="s">
        <v>62</v>
      </c>
      <c r="B71" s="44" t="s">
        <v>61</v>
      </c>
      <c r="C71" s="44" t="s">
        <v>76</v>
      </c>
      <c r="D71" s="44" t="s">
        <v>75</v>
      </c>
      <c r="E71" s="44">
        <v>4</v>
      </c>
      <c r="F71" s="45">
        <v>485</v>
      </c>
      <c r="G71" s="45">
        <v>78</v>
      </c>
      <c r="H71" s="44">
        <v>10.201654</v>
      </c>
      <c r="I71" s="44">
        <v>40.964353000000003</v>
      </c>
    </row>
    <row r="72" spans="1:9" x14ac:dyDescent="0.25">
      <c r="A72" s="44" t="s">
        <v>62</v>
      </c>
      <c r="B72" s="44" t="s">
        <v>72</v>
      </c>
      <c r="C72" s="44" t="s">
        <v>74</v>
      </c>
      <c r="D72" s="44" t="s">
        <v>59</v>
      </c>
      <c r="E72" s="44">
        <v>3</v>
      </c>
      <c r="F72" s="45">
        <v>1164</v>
      </c>
      <c r="G72" s="45">
        <v>45</v>
      </c>
      <c r="H72" s="44">
        <v>3.025598</v>
      </c>
      <c r="I72" s="44">
        <v>28.973583000000001</v>
      </c>
    </row>
    <row r="73" spans="1:9" x14ac:dyDescent="0.25">
      <c r="A73" s="44" t="s">
        <v>62</v>
      </c>
      <c r="B73" s="44" t="s">
        <v>68</v>
      </c>
      <c r="C73" s="44" t="s">
        <v>73</v>
      </c>
      <c r="D73" s="44" t="s">
        <v>59</v>
      </c>
      <c r="E73" s="44">
        <v>3</v>
      </c>
      <c r="F73" s="45">
        <v>323</v>
      </c>
      <c r="G73" s="45">
        <v>57</v>
      </c>
      <c r="H73" s="44">
        <v>4.5340689999999997</v>
      </c>
      <c r="I73" s="44">
        <v>33.775844999999997</v>
      </c>
    </row>
    <row r="74" spans="1:9" x14ac:dyDescent="0.25">
      <c r="A74" s="44" t="s">
        <v>62</v>
      </c>
      <c r="B74" s="44" t="s">
        <v>72</v>
      </c>
      <c r="C74" s="44" t="s">
        <v>71</v>
      </c>
      <c r="D74" s="44" t="s">
        <v>59</v>
      </c>
      <c r="E74" s="44">
        <v>3</v>
      </c>
      <c r="F74" s="45">
        <v>421</v>
      </c>
      <c r="G74" s="45">
        <v>41</v>
      </c>
      <c r="H74" s="44">
        <v>3.6020660000000002</v>
      </c>
      <c r="I74" s="44">
        <v>41.880684000000002</v>
      </c>
    </row>
    <row r="75" spans="1:9" x14ac:dyDescent="0.25">
      <c r="A75" s="44" t="s">
        <v>62</v>
      </c>
      <c r="B75" s="44" t="s">
        <v>70</v>
      </c>
      <c r="C75" s="44" t="s">
        <v>69</v>
      </c>
      <c r="D75" s="44" t="s">
        <v>66</v>
      </c>
      <c r="E75" s="44">
        <v>1</v>
      </c>
      <c r="F75" s="45">
        <v>248</v>
      </c>
      <c r="G75" s="45">
        <v>19</v>
      </c>
      <c r="H75" s="44">
        <v>50.498187999999999</v>
      </c>
      <c r="I75" s="44">
        <v>56.294656000000003</v>
      </c>
    </row>
    <row r="76" spans="1:9" x14ac:dyDescent="0.25">
      <c r="A76" s="44" t="s">
        <v>62</v>
      </c>
      <c r="B76" s="44" t="s">
        <v>68</v>
      </c>
      <c r="C76" s="44" t="s">
        <v>67</v>
      </c>
      <c r="D76" s="44" t="s">
        <v>66</v>
      </c>
      <c r="E76" s="44">
        <v>4</v>
      </c>
      <c r="F76" s="45">
        <v>877</v>
      </c>
      <c r="G76" s="45">
        <v>86</v>
      </c>
      <c r="H76" s="44">
        <v>0.20363899999999999</v>
      </c>
      <c r="I76" s="44">
        <v>35.977331</v>
      </c>
    </row>
    <row r="77" spans="1:9" x14ac:dyDescent="0.25">
      <c r="A77" s="44" t="s">
        <v>62</v>
      </c>
      <c r="B77" s="44" t="s">
        <v>61</v>
      </c>
      <c r="C77" s="44" t="s">
        <v>65</v>
      </c>
      <c r="D77" s="44" t="s">
        <v>59</v>
      </c>
      <c r="E77" s="44">
        <v>7</v>
      </c>
      <c r="F77" s="45">
        <v>789</v>
      </c>
      <c r="G77" s="45">
        <v>266</v>
      </c>
      <c r="H77" s="44">
        <v>54.408822999999998</v>
      </c>
      <c r="I77" s="44">
        <v>55.286183000000001</v>
      </c>
    </row>
    <row r="78" spans="1:9" x14ac:dyDescent="0.25">
      <c r="A78" s="44" t="s">
        <v>62</v>
      </c>
      <c r="B78" s="44" t="s">
        <v>64</v>
      </c>
      <c r="C78" s="44" t="s">
        <v>63</v>
      </c>
      <c r="D78" s="44" t="s">
        <v>59</v>
      </c>
      <c r="E78" s="44">
        <v>3</v>
      </c>
      <c r="F78" s="45">
        <v>836</v>
      </c>
      <c r="G78" s="45">
        <v>61</v>
      </c>
      <c r="H78" s="44">
        <v>34.572273000000003</v>
      </c>
      <c r="I78" s="44">
        <v>54.743633000000003</v>
      </c>
    </row>
    <row r="79" spans="1:9" x14ac:dyDescent="0.25">
      <c r="A79" s="44" t="s">
        <v>62</v>
      </c>
      <c r="B79" s="44" t="s">
        <v>61</v>
      </c>
      <c r="C79" s="44" t="s">
        <v>60</v>
      </c>
      <c r="D79" s="44" t="s">
        <v>59</v>
      </c>
      <c r="E79" s="44">
        <v>4</v>
      </c>
      <c r="F79" s="45">
        <v>362</v>
      </c>
      <c r="G79" s="45">
        <v>86</v>
      </c>
      <c r="H79" s="44">
        <v>10.86698</v>
      </c>
      <c r="I79" s="44">
        <v>40.356338000000001</v>
      </c>
    </row>
  </sheetData>
  <autoFilter ref="A1:I79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6"/>
  <sheetViews>
    <sheetView workbookViewId="0">
      <selection activeCell="G328" sqref="G328"/>
    </sheetView>
  </sheetViews>
  <sheetFormatPr defaultColWidth="9.140625" defaultRowHeight="15" x14ac:dyDescent="0.25"/>
  <cols>
    <col min="1" max="1" width="7.28515625" style="48" bestFit="1" customWidth="1"/>
    <col min="2" max="2" width="31.5703125" style="49" bestFit="1" customWidth="1"/>
    <col min="3" max="3" width="13.28515625" style="49" bestFit="1" customWidth="1"/>
    <col min="4" max="4" width="15.85546875" style="49" customWidth="1"/>
    <col min="5" max="5" width="16.5703125" style="49" bestFit="1" customWidth="1"/>
    <col min="6" max="6" width="17.85546875" style="49" bestFit="1" customWidth="1"/>
    <col min="7" max="7" width="18" style="49" bestFit="1" customWidth="1"/>
    <col min="8" max="8" width="20.42578125" style="49" bestFit="1" customWidth="1"/>
    <col min="9" max="9" width="2.140625" style="49" bestFit="1" customWidth="1"/>
    <col min="10" max="16384" width="9.140625" style="49"/>
  </cols>
  <sheetData>
    <row r="1" spans="1:9" x14ac:dyDescent="0.25">
      <c r="D1" s="50"/>
      <c r="E1" s="50"/>
      <c r="H1" s="49" t="s">
        <v>150</v>
      </c>
    </row>
    <row r="3" spans="1:9" x14ac:dyDescent="0.25">
      <c r="A3" s="393" t="s">
        <v>151</v>
      </c>
      <c r="B3" s="393"/>
      <c r="C3" s="393"/>
      <c r="D3" s="393"/>
      <c r="E3" s="393"/>
      <c r="F3" s="393"/>
      <c r="G3" s="393"/>
      <c r="H3" s="393"/>
    </row>
    <row r="4" spans="1:9" x14ac:dyDescent="0.25">
      <c r="A4" s="393" t="s">
        <v>152</v>
      </c>
      <c r="B4" s="393"/>
      <c r="C4" s="393"/>
      <c r="D4" s="393"/>
      <c r="E4" s="393"/>
      <c r="F4" s="393"/>
      <c r="G4" s="393"/>
      <c r="H4" s="393"/>
    </row>
    <row r="5" spans="1:9" x14ac:dyDescent="0.25">
      <c r="A5" s="394" t="s">
        <v>153</v>
      </c>
      <c r="B5" s="394"/>
      <c r="C5" s="394"/>
      <c r="D5" s="394"/>
      <c r="E5" s="394"/>
      <c r="F5" s="394"/>
      <c r="G5" s="394"/>
      <c r="H5" s="394"/>
    </row>
    <row r="6" spans="1:9" s="54" customFormat="1" ht="30" x14ac:dyDescent="0.25">
      <c r="A6" s="51" t="s">
        <v>154</v>
      </c>
      <c r="B6" s="51" t="s">
        <v>155</v>
      </c>
      <c r="C6" s="51" t="s">
        <v>156</v>
      </c>
      <c r="D6" s="52" t="s">
        <v>157</v>
      </c>
      <c r="E6" s="53" t="s">
        <v>158</v>
      </c>
      <c r="F6" s="51" t="s">
        <v>159</v>
      </c>
      <c r="G6" s="51" t="s">
        <v>160</v>
      </c>
      <c r="H6" s="51" t="s">
        <v>161</v>
      </c>
    </row>
    <row r="7" spans="1:9" s="56" customFormat="1" x14ac:dyDescent="0.25">
      <c r="A7" s="55">
        <v>-1</v>
      </c>
      <c r="B7" s="55">
        <v>-2</v>
      </c>
      <c r="C7" s="55">
        <v>-3</v>
      </c>
      <c r="D7" s="55">
        <v>-4</v>
      </c>
      <c r="E7" s="55">
        <v>-5</v>
      </c>
      <c r="F7" s="55">
        <v>-6</v>
      </c>
      <c r="G7" s="55">
        <v>-7</v>
      </c>
      <c r="H7" s="55">
        <v>-8</v>
      </c>
    </row>
    <row r="8" spans="1:9" hidden="1" x14ac:dyDescent="0.25">
      <c r="A8" s="57" t="s">
        <v>162</v>
      </c>
      <c r="B8" s="58" t="s">
        <v>163</v>
      </c>
      <c r="C8" s="58" t="s">
        <v>164</v>
      </c>
      <c r="D8" s="59" t="s">
        <v>164</v>
      </c>
      <c r="E8" s="59" t="s">
        <v>164</v>
      </c>
      <c r="F8" s="59" t="s">
        <v>164</v>
      </c>
      <c r="G8" s="59" t="s">
        <v>164</v>
      </c>
      <c r="H8" s="59">
        <v>0</v>
      </c>
      <c r="I8" s="49" t="s">
        <v>165</v>
      </c>
    </row>
    <row r="9" spans="1:9" hidden="1" x14ac:dyDescent="0.25">
      <c r="A9" s="57">
        <v>1</v>
      </c>
      <c r="B9" s="58" t="s">
        <v>166</v>
      </c>
      <c r="C9" s="58">
        <v>322</v>
      </c>
      <c r="D9" s="59">
        <v>672421</v>
      </c>
      <c r="E9" s="59">
        <v>216519687</v>
      </c>
      <c r="F9" s="59">
        <v>2324178</v>
      </c>
      <c r="G9" s="59">
        <v>30638661</v>
      </c>
      <c r="H9" s="59">
        <v>249482526</v>
      </c>
      <c r="I9" s="49" t="s">
        <v>167</v>
      </c>
    </row>
    <row r="10" spans="1:9" hidden="1" x14ac:dyDescent="0.25">
      <c r="A10" s="57">
        <v>2</v>
      </c>
      <c r="B10" s="58" t="s">
        <v>168</v>
      </c>
      <c r="C10" s="58">
        <v>604</v>
      </c>
      <c r="D10" s="59">
        <v>672421</v>
      </c>
      <c r="E10" s="59">
        <v>406142518</v>
      </c>
      <c r="F10" s="59">
        <v>211289</v>
      </c>
      <c r="G10" s="59">
        <v>32165286</v>
      </c>
      <c r="H10" s="59">
        <v>438519093</v>
      </c>
      <c r="I10" s="49" t="s">
        <v>167</v>
      </c>
    </row>
    <row r="11" spans="1:9" hidden="1" x14ac:dyDescent="0.25">
      <c r="A11" s="57">
        <v>3</v>
      </c>
      <c r="B11" s="58" t="s">
        <v>169</v>
      </c>
      <c r="C11" s="58">
        <v>260</v>
      </c>
      <c r="D11" s="59">
        <v>672421</v>
      </c>
      <c r="E11" s="59">
        <v>174829561</v>
      </c>
      <c r="F11" s="59">
        <v>2535466</v>
      </c>
      <c r="G11" s="59">
        <v>26288875</v>
      </c>
      <c r="H11" s="59">
        <v>203653902</v>
      </c>
      <c r="I11" s="49" t="s">
        <v>167</v>
      </c>
    </row>
    <row r="12" spans="1:9" hidden="1" x14ac:dyDescent="0.25">
      <c r="A12" s="57">
        <v>4</v>
      </c>
      <c r="B12" s="58" t="s">
        <v>170</v>
      </c>
      <c r="C12" s="58">
        <v>116</v>
      </c>
      <c r="D12" s="59">
        <v>672421</v>
      </c>
      <c r="E12" s="59">
        <v>78000881</v>
      </c>
      <c r="F12" s="59">
        <v>5704799</v>
      </c>
      <c r="G12" s="59">
        <v>23196182</v>
      </c>
      <c r="H12" s="59">
        <v>106901862</v>
      </c>
      <c r="I12" s="49" t="s">
        <v>167</v>
      </c>
    </row>
    <row r="13" spans="1:9" hidden="1" x14ac:dyDescent="0.25">
      <c r="A13" s="57">
        <v>5</v>
      </c>
      <c r="B13" s="58" t="s">
        <v>171</v>
      </c>
      <c r="C13" s="58">
        <v>295</v>
      </c>
      <c r="D13" s="59">
        <v>672421</v>
      </c>
      <c r="E13" s="59">
        <v>198364309</v>
      </c>
      <c r="F13" s="59">
        <v>0</v>
      </c>
      <c r="G13" s="59">
        <v>23072354</v>
      </c>
      <c r="H13" s="59">
        <v>221436663</v>
      </c>
      <c r="I13" s="49" t="s">
        <v>167</v>
      </c>
    </row>
    <row r="14" spans="1:9" hidden="1" x14ac:dyDescent="0.25">
      <c r="A14" s="57">
        <v>6</v>
      </c>
      <c r="B14" s="58" t="s">
        <v>172</v>
      </c>
      <c r="C14" s="58">
        <v>385</v>
      </c>
      <c r="D14" s="59">
        <v>672421</v>
      </c>
      <c r="E14" s="59">
        <v>258882234</v>
      </c>
      <c r="F14" s="59">
        <v>1056444</v>
      </c>
      <c r="G14" s="59">
        <v>23863020</v>
      </c>
      <c r="H14" s="59">
        <v>283801698</v>
      </c>
      <c r="I14" s="49" t="s">
        <v>167</v>
      </c>
    </row>
    <row r="15" spans="1:9" hidden="1" x14ac:dyDescent="0.25">
      <c r="A15" s="57">
        <v>7</v>
      </c>
      <c r="B15" s="58" t="s">
        <v>173</v>
      </c>
      <c r="C15" s="58">
        <v>513</v>
      </c>
      <c r="D15" s="59">
        <v>672421</v>
      </c>
      <c r="E15" s="59">
        <v>344952171</v>
      </c>
      <c r="F15" s="59">
        <v>1479022</v>
      </c>
      <c r="G15" s="59">
        <v>40692192</v>
      </c>
      <c r="H15" s="59">
        <v>387123385</v>
      </c>
      <c r="I15" s="49" t="s">
        <v>167</v>
      </c>
    </row>
    <row r="16" spans="1:9" hidden="1" x14ac:dyDescent="0.25">
      <c r="A16" s="57">
        <v>8</v>
      </c>
      <c r="B16" s="58" t="s">
        <v>174</v>
      </c>
      <c r="C16" s="58">
        <v>852</v>
      </c>
      <c r="D16" s="59">
        <v>672421</v>
      </c>
      <c r="E16" s="59">
        <v>572903021</v>
      </c>
      <c r="F16" s="59">
        <v>7183821</v>
      </c>
      <c r="G16" s="59">
        <v>47894836</v>
      </c>
      <c r="H16" s="59">
        <v>627981678</v>
      </c>
      <c r="I16" s="49" t="s">
        <v>167</v>
      </c>
    </row>
    <row r="17" spans="1:9" hidden="1" x14ac:dyDescent="0.25">
      <c r="A17" s="57">
        <v>9</v>
      </c>
      <c r="B17" s="58" t="s">
        <v>175</v>
      </c>
      <c r="C17" s="58">
        <v>609</v>
      </c>
      <c r="D17" s="59">
        <v>672421</v>
      </c>
      <c r="E17" s="59">
        <v>409504625</v>
      </c>
      <c r="F17" s="59">
        <v>3380622</v>
      </c>
      <c r="G17" s="59">
        <v>41112415</v>
      </c>
      <c r="H17" s="59">
        <v>453997662</v>
      </c>
      <c r="I17" s="49" t="s">
        <v>167</v>
      </c>
    </row>
    <row r="18" spans="1:9" hidden="1" x14ac:dyDescent="0.25">
      <c r="A18" s="57">
        <v>10</v>
      </c>
      <c r="B18" s="58" t="s">
        <v>176</v>
      </c>
      <c r="C18" s="58">
        <v>730</v>
      </c>
      <c r="D18" s="59">
        <v>672421</v>
      </c>
      <c r="E18" s="59">
        <v>490867612</v>
      </c>
      <c r="F18" s="59">
        <v>2112889</v>
      </c>
      <c r="G18" s="59">
        <v>32970515</v>
      </c>
      <c r="H18" s="59">
        <v>525951016</v>
      </c>
      <c r="I18" s="49" t="s">
        <v>167</v>
      </c>
    </row>
    <row r="19" spans="1:9" hidden="1" x14ac:dyDescent="0.25">
      <c r="A19" s="57">
        <v>11</v>
      </c>
      <c r="B19" s="58" t="s">
        <v>177</v>
      </c>
      <c r="C19" s="58">
        <v>138</v>
      </c>
      <c r="D19" s="59">
        <v>672421</v>
      </c>
      <c r="E19" s="59">
        <v>92794151</v>
      </c>
      <c r="F19" s="59">
        <v>1267733</v>
      </c>
      <c r="G19" s="59">
        <v>23160145</v>
      </c>
      <c r="H19" s="59">
        <v>117222029</v>
      </c>
      <c r="I19" s="49" t="s">
        <v>167</v>
      </c>
    </row>
    <row r="20" spans="1:9" hidden="1" x14ac:dyDescent="0.25">
      <c r="A20" s="57">
        <v>12</v>
      </c>
      <c r="B20" s="58" t="s">
        <v>178</v>
      </c>
      <c r="C20" s="58">
        <v>90</v>
      </c>
      <c r="D20" s="59">
        <v>672421</v>
      </c>
      <c r="E20" s="59">
        <v>60517925</v>
      </c>
      <c r="F20" s="59">
        <v>0</v>
      </c>
      <c r="G20" s="59">
        <v>13674408</v>
      </c>
      <c r="H20" s="59">
        <v>74192333</v>
      </c>
      <c r="I20" s="49" t="s">
        <v>167</v>
      </c>
    </row>
    <row r="21" spans="1:9" hidden="1" x14ac:dyDescent="0.25">
      <c r="A21" s="57">
        <v>13</v>
      </c>
      <c r="B21" s="58" t="s">
        <v>179</v>
      </c>
      <c r="C21" s="58">
        <v>18</v>
      </c>
      <c r="D21" s="59">
        <v>672421</v>
      </c>
      <c r="E21" s="59">
        <v>12103585</v>
      </c>
      <c r="F21" s="59">
        <v>0</v>
      </c>
      <c r="G21" s="59">
        <v>11532113</v>
      </c>
      <c r="H21" s="59">
        <v>23635698</v>
      </c>
      <c r="I21" s="49" t="s">
        <v>167</v>
      </c>
    </row>
    <row r="22" spans="1:9" hidden="1" x14ac:dyDescent="0.25">
      <c r="A22" s="57">
        <v>14</v>
      </c>
      <c r="B22" s="58" t="s">
        <v>180</v>
      </c>
      <c r="C22" s="58">
        <v>66</v>
      </c>
      <c r="D22" s="59">
        <v>672421</v>
      </c>
      <c r="E22" s="59">
        <v>44379812</v>
      </c>
      <c r="F22" s="59">
        <v>211289</v>
      </c>
      <c r="G22" s="59">
        <v>13181586</v>
      </c>
      <c r="H22" s="59">
        <v>57772687</v>
      </c>
      <c r="I22" s="49" t="s">
        <v>167</v>
      </c>
    </row>
    <row r="23" spans="1:9" hidden="1" x14ac:dyDescent="0.25">
      <c r="A23" s="57">
        <v>15</v>
      </c>
      <c r="B23" s="58" t="s">
        <v>181</v>
      </c>
      <c r="C23" s="58">
        <v>68</v>
      </c>
      <c r="D23" s="59">
        <v>672421</v>
      </c>
      <c r="E23" s="59">
        <v>45724654</v>
      </c>
      <c r="F23" s="59">
        <v>0</v>
      </c>
      <c r="G23" s="59">
        <v>13048676</v>
      </c>
      <c r="H23" s="59">
        <v>58773330</v>
      </c>
      <c r="I23" s="49" t="s">
        <v>167</v>
      </c>
    </row>
    <row r="24" spans="1:9" hidden="1" x14ac:dyDescent="0.25">
      <c r="A24" s="57">
        <v>16</v>
      </c>
      <c r="B24" s="58" t="s">
        <v>182</v>
      </c>
      <c r="C24" s="58">
        <v>136</v>
      </c>
      <c r="D24" s="59">
        <v>672421</v>
      </c>
      <c r="E24" s="59">
        <v>91449309</v>
      </c>
      <c r="F24" s="59">
        <v>422578</v>
      </c>
      <c r="G24" s="59">
        <v>20139180</v>
      </c>
      <c r="H24" s="59">
        <v>112011067</v>
      </c>
      <c r="I24" s="49" t="s">
        <v>167</v>
      </c>
    </row>
    <row r="25" spans="1:9" hidden="1" x14ac:dyDescent="0.25">
      <c r="A25" s="57">
        <v>17</v>
      </c>
      <c r="B25" s="58" t="s">
        <v>183</v>
      </c>
      <c r="C25" s="58">
        <v>152</v>
      </c>
      <c r="D25" s="59">
        <v>672421</v>
      </c>
      <c r="E25" s="59">
        <v>102208051</v>
      </c>
      <c r="F25" s="59">
        <v>211289</v>
      </c>
      <c r="G25" s="59">
        <v>15527889</v>
      </c>
      <c r="H25" s="59">
        <v>117947229</v>
      </c>
      <c r="I25" s="49" t="s">
        <v>167</v>
      </c>
    </row>
    <row r="26" spans="1:9" hidden="1" x14ac:dyDescent="0.25">
      <c r="A26" s="57">
        <v>18</v>
      </c>
      <c r="B26" s="58" t="s">
        <v>184</v>
      </c>
      <c r="C26" s="58">
        <v>172</v>
      </c>
      <c r="D26" s="59">
        <v>672421</v>
      </c>
      <c r="E26" s="59">
        <v>115656479</v>
      </c>
      <c r="F26" s="59">
        <v>0</v>
      </c>
      <c r="G26" s="59">
        <v>18414783</v>
      </c>
      <c r="H26" s="59">
        <v>134071262</v>
      </c>
      <c r="I26" s="49" t="s">
        <v>167</v>
      </c>
    </row>
    <row r="27" spans="1:9" hidden="1" x14ac:dyDescent="0.25">
      <c r="A27" s="57">
        <v>19</v>
      </c>
      <c r="B27" s="58" t="s">
        <v>185</v>
      </c>
      <c r="C27" s="58">
        <v>222</v>
      </c>
      <c r="D27" s="59">
        <v>672421</v>
      </c>
      <c r="E27" s="59">
        <v>149277548</v>
      </c>
      <c r="F27" s="59">
        <v>2535466</v>
      </c>
      <c r="G27" s="59">
        <v>22821416</v>
      </c>
      <c r="H27" s="59">
        <v>174634430</v>
      </c>
      <c r="I27" s="49" t="s">
        <v>167</v>
      </c>
    </row>
    <row r="28" spans="1:9" hidden="1" x14ac:dyDescent="0.25">
      <c r="A28" s="57">
        <v>20</v>
      </c>
      <c r="B28" s="58" t="s">
        <v>186</v>
      </c>
      <c r="C28" s="58">
        <v>213</v>
      </c>
      <c r="D28" s="59">
        <v>672421</v>
      </c>
      <c r="E28" s="59">
        <v>143225755</v>
      </c>
      <c r="F28" s="59">
        <v>2112889</v>
      </c>
      <c r="G28" s="59">
        <v>24955303</v>
      </c>
      <c r="H28" s="59">
        <v>170293947</v>
      </c>
      <c r="I28" s="49" t="s">
        <v>167</v>
      </c>
    </row>
    <row r="29" spans="1:9" hidden="1" x14ac:dyDescent="0.25">
      <c r="A29" s="57">
        <v>21</v>
      </c>
      <c r="B29" s="58" t="s">
        <v>187</v>
      </c>
      <c r="C29" s="58">
        <v>232</v>
      </c>
      <c r="D29" s="59">
        <v>672421</v>
      </c>
      <c r="E29" s="59">
        <v>156001762</v>
      </c>
      <c r="F29" s="59">
        <v>2324178</v>
      </c>
      <c r="G29" s="59">
        <v>22642149</v>
      </c>
      <c r="H29" s="59">
        <v>180968089</v>
      </c>
      <c r="I29" s="49" t="s">
        <v>167</v>
      </c>
    </row>
    <row r="30" spans="1:9" hidden="1" x14ac:dyDescent="0.25">
      <c r="A30" s="57">
        <v>22</v>
      </c>
      <c r="B30" s="58" t="s">
        <v>188</v>
      </c>
      <c r="C30" s="58">
        <v>222</v>
      </c>
      <c r="D30" s="59">
        <v>672421</v>
      </c>
      <c r="E30" s="59">
        <v>149277548</v>
      </c>
      <c r="F30" s="59">
        <v>0</v>
      </c>
      <c r="G30" s="59">
        <v>16519527</v>
      </c>
      <c r="H30" s="59">
        <v>165797075</v>
      </c>
      <c r="I30" s="49" t="s">
        <v>167</v>
      </c>
    </row>
    <row r="31" spans="1:9" hidden="1" x14ac:dyDescent="0.25">
      <c r="A31" s="57">
        <v>23</v>
      </c>
      <c r="B31" s="58" t="s">
        <v>189</v>
      </c>
      <c r="C31" s="58">
        <v>82</v>
      </c>
      <c r="D31" s="59">
        <v>672421</v>
      </c>
      <c r="E31" s="59">
        <v>55138554</v>
      </c>
      <c r="F31" s="59">
        <v>422578</v>
      </c>
      <c r="G31" s="59">
        <v>13770689</v>
      </c>
      <c r="H31" s="59">
        <v>69331821</v>
      </c>
      <c r="I31" s="49" t="s">
        <v>167</v>
      </c>
    </row>
    <row r="32" spans="1:9" hidden="1" x14ac:dyDescent="0.25">
      <c r="A32" s="57" t="s">
        <v>190</v>
      </c>
      <c r="B32" s="58" t="s">
        <v>191</v>
      </c>
      <c r="C32" s="58" t="s">
        <v>164</v>
      </c>
      <c r="D32" s="59" t="s">
        <v>164</v>
      </c>
      <c r="E32" s="59" t="s">
        <v>164</v>
      </c>
      <c r="F32" s="59" t="s">
        <v>164</v>
      </c>
      <c r="G32" s="59" t="s">
        <v>164</v>
      </c>
      <c r="H32" s="59">
        <v>0</v>
      </c>
      <c r="I32" s="49" t="s">
        <v>165</v>
      </c>
    </row>
    <row r="33" spans="1:9" hidden="1" x14ac:dyDescent="0.25">
      <c r="A33" s="57">
        <v>1</v>
      </c>
      <c r="B33" s="58" t="s">
        <v>192</v>
      </c>
      <c r="C33" s="58">
        <v>177</v>
      </c>
      <c r="D33" s="59">
        <v>672421</v>
      </c>
      <c r="E33" s="59">
        <v>119018585</v>
      </c>
      <c r="F33" s="59">
        <v>1267733</v>
      </c>
      <c r="G33" s="59">
        <v>25804097</v>
      </c>
      <c r="H33" s="59">
        <v>146090415</v>
      </c>
      <c r="I33" s="49" t="s">
        <v>167</v>
      </c>
    </row>
    <row r="34" spans="1:9" hidden="1" x14ac:dyDescent="0.25">
      <c r="A34" s="57">
        <v>2</v>
      </c>
      <c r="B34" s="58" t="s">
        <v>193</v>
      </c>
      <c r="C34" s="58">
        <v>161</v>
      </c>
      <c r="D34" s="59">
        <v>672421</v>
      </c>
      <c r="E34" s="59">
        <v>108259843</v>
      </c>
      <c r="F34" s="59">
        <v>422578</v>
      </c>
      <c r="G34" s="59">
        <v>18490143</v>
      </c>
      <c r="H34" s="59">
        <v>127172564</v>
      </c>
      <c r="I34" s="49" t="s">
        <v>167</v>
      </c>
    </row>
    <row r="35" spans="1:9" hidden="1" x14ac:dyDescent="0.25">
      <c r="A35" s="57">
        <v>3</v>
      </c>
      <c r="B35" s="58" t="s">
        <v>194</v>
      </c>
      <c r="C35" s="58">
        <v>380</v>
      </c>
      <c r="D35" s="59">
        <v>672421</v>
      </c>
      <c r="E35" s="59">
        <v>255520127</v>
      </c>
      <c r="F35" s="59">
        <v>4014488</v>
      </c>
      <c r="G35" s="59">
        <v>46852333</v>
      </c>
      <c r="H35" s="59">
        <v>306386948</v>
      </c>
      <c r="I35" s="49" t="s">
        <v>167</v>
      </c>
    </row>
    <row r="36" spans="1:9" hidden="1" x14ac:dyDescent="0.25">
      <c r="A36" s="57">
        <v>4</v>
      </c>
      <c r="B36" s="58" t="s">
        <v>195</v>
      </c>
      <c r="C36" s="58">
        <v>259</v>
      </c>
      <c r="D36" s="59">
        <v>672421</v>
      </c>
      <c r="E36" s="59">
        <v>174157139</v>
      </c>
      <c r="F36" s="59">
        <v>633867</v>
      </c>
      <c r="G36" s="59">
        <v>22287920</v>
      </c>
      <c r="H36" s="59">
        <v>197078926</v>
      </c>
      <c r="I36" s="49" t="s">
        <v>167</v>
      </c>
    </row>
    <row r="37" spans="1:9" hidden="1" x14ac:dyDescent="0.25">
      <c r="A37" s="57">
        <v>5</v>
      </c>
      <c r="B37" s="58" t="s">
        <v>196</v>
      </c>
      <c r="C37" s="58">
        <v>75</v>
      </c>
      <c r="D37" s="59">
        <v>672421</v>
      </c>
      <c r="E37" s="59">
        <v>50431604</v>
      </c>
      <c r="F37" s="59">
        <v>1267733</v>
      </c>
      <c r="G37" s="59">
        <v>18526765</v>
      </c>
      <c r="H37" s="59">
        <v>70226102</v>
      </c>
      <c r="I37" s="49" t="s">
        <v>167</v>
      </c>
    </row>
    <row r="38" spans="1:9" hidden="1" x14ac:dyDescent="0.25">
      <c r="A38" s="57">
        <v>6</v>
      </c>
      <c r="B38" s="58" t="s">
        <v>197</v>
      </c>
      <c r="C38" s="58">
        <v>240</v>
      </c>
      <c r="D38" s="59">
        <v>672421</v>
      </c>
      <c r="E38" s="59">
        <v>161381133</v>
      </c>
      <c r="F38" s="59">
        <v>3591911</v>
      </c>
      <c r="G38" s="59">
        <v>40473224</v>
      </c>
      <c r="H38" s="59">
        <v>205446268</v>
      </c>
      <c r="I38" s="49" t="s">
        <v>167</v>
      </c>
    </row>
    <row r="39" spans="1:9" hidden="1" x14ac:dyDescent="0.25">
      <c r="A39" s="57">
        <v>7</v>
      </c>
      <c r="B39" s="58" t="s">
        <v>198</v>
      </c>
      <c r="C39" s="58">
        <v>377</v>
      </c>
      <c r="D39" s="59">
        <v>672421</v>
      </c>
      <c r="E39" s="59">
        <v>253502863</v>
      </c>
      <c r="F39" s="59">
        <v>1479022</v>
      </c>
      <c r="G39" s="59">
        <v>30859535</v>
      </c>
      <c r="H39" s="59">
        <v>285841420</v>
      </c>
      <c r="I39" s="49" t="s">
        <v>167</v>
      </c>
    </row>
    <row r="40" spans="1:9" hidden="1" x14ac:dyDescent="0.25">
      <c r="A40" s="57">
        <v>8</v>
      </c>
      <c r="B40" s="58" t="s">
        <v>199</v>
      </c>
      <c r="C40" s="58">
        <v>170</v>
      </c>
      <c r="D40" s="59">
        <v>672421</v>
      </c>
      <c r="E40" s="59">
        <v>114311636</v>
      </c>
      <c r="F40" s="59">
        <v>29791730</v>
      </c>
      <c r="G40" s="59">
        <v>36481761</v>
      </c>
      <c r="H40" s="59">
        <v>180585127</v>
      </c>
      <c r="I40" s="49" t="s">
        <v>167</v>
      </c>
    </row>
    <row r="41" spans="1:9" hidden="1" x14ac:dyDescent="0.25">
      <c r="A41" s="57">
        <v>9</v>
      </c>
      <c r="B41" s="58" t="s">
        <v>200</v>
      </c>
      <c r="C41" s="58">
        <v>386</v>
      </c>
      <c r="D41" s="59">
        <v>672421</v>
      </c>
      <c r="E41" s="59">
        <v>259554655</v>
      </c>
      <c r="F41" s="59">
        <v>1690311</v>
      </c>
      <c r="G41" s="59">
        <v>33197238</v>
      </c>
      <c r="H41" s="59">
        <v>294442204</v>
      </c>
      <c r="I41" s="49" t="s">
        <v>167</v>
      </c>
    </row>
    <row r="42" spans="1:9" hidden="1" x14ac:dyDescent="0.25">
      <c r="A42" s="57">
        <v>10</v>
      </c>
      <c r="B42" s="58" t="s">
        <v>201</v>
      </c>
      <c r="C42" s="58">
        <v>211</v>
      </c>
      <c r="D42" s="59">
        <v>672421</v>
      </c>
      <c r="E42" s="59">
        <v>141880913</v>
      </c>
      <c r="F42" s="59">
        <v>1479022</v>
      </c>
      <c r="G42" s="59">
        <v>24391344</v>
      </c>
      <c r="H42" s="59">
        <v>167751279</v>
      </c>
      <c r="I42" s="49" t="s">
        <v>167</v>
      </c>
    </row>
    <row r="43" spans="1:9" hidden="1" x14ac:dyDescent="0.25">
      <c r="A43" s="57">
        <v>11</v>
      </c>
      <c r="B43" s="58" t="s">
        <v>202</v>
      </c>
      <c r="C43" s="58">
        <v>159</v>
      </c>
      <c r="D43" s="59">
        <v>672421</v>
      </c>
      <c r="E43" s="59">
        <v>106915000</v>
      </c>
      <c r="F43" s="59">
        <v>8028977</v>
      </c>
      <c r="G43" s="59">
        <v>25597996</v>
      </c>
      <c r="H43" s="59">
        <v>140541973</v>
      </c>
      <c r="I43" s="49" t="s">
        <v>167</v>
      </c>
    </row>
    <row r="44" spans="1:9" hidden="1" x14ac:dyDescent="0.25">
      <c r="A44" s="57">
        <v>12</v>
      </c>
      <c r="B44" s="58" t="s">
        <v>203</v>
      </c>
      <c r="C44" s="58">
        <v>241</v>
      </c>
      <c r="D44" s="59">
        <v>672421</v>
      </c>
      <c r="E44" s="59">
        <v>162053554</v>
      </c>
      <c r="F44" s="59">
        <v>845155</v>
      </c>
      <c r="G44" s="59">
        <v>21287455</v>
      </c>
      <c r="H44" s="59">
        <v>184186164</v>
      </c>
      <c r="I44" s="49" t="s">
        <v>167</v>
      </c>
    </row>
    <row r="45" spans="1:9" hidden="1" x14ac:dyDescent="0.25">
      <c r="A45" s="57">
        <v>13</v>
      </c>
      <c r="B45" s="58" t="s">
        <v>204</v>
      </c>
      <c r="C45" s="58">
        <v>231</v>
      </c>
      <c r="D45" s="59">
        <v>672421</v>
      </c>
      <c r="E45" s="59">
        <v>155329340</v>
      </c>
      <c r="F45" s="59">
        <v>633867</v>
      </c>
      <c r="G45" s="59">
        <v>20138031</v>
      </c>
      <c r="H45" s="59">
        <v>176101238</v>
      </c>
      <c r="I45" s="49" t="s">
        <v>167</v>
      </c>
    </row>
    <row r="46" spans="1:9" hidden="1" x14ac:dyDescent="0.25">
      <c r="A46" s="57">
        <v>14</v>
      </c>
      <c r="B46" s="58" t="s">
        <v>205</v>
      </c>
      <c r="C46" s="58">
        <v>42</v>
      </c>
      <c r="D46" s="59">
        <v>672421</v>
      </c>
      <c r="E46" s="59">
        <v>28241698</v>
      </c>
      <c r="F46" s="59">
        <v>0</v>
      </c>
      <c r="G46" s="59">
        <v>11437056</v>
      </c>
      <c r="H46" s="59">
        <v>39678754</v>
      </c>
      <c r="I46" s="49" t="s">
        <v>167</v>
      </c>
    </row>
    <row r="47" spans="1:9" hidden="1" x14ac:dyDescent="0.25">
      <c r="A47" s="57">
        <v>15</v>
      </c>
      <c r="B47" s="58" t="s">
        <v>206</v>
      </c>
      <c r="C47" s="58">
        <v>52</v>
      </c>
      <c r="D47" s="59">
        <v>672421</v>
      </c>
      <c r="E47" s="59">
        <v>34965912</v>
      </c>
      <c r="F47" s="59">
        <v>0</v>
      </c>
      <c r="G47" s="59">
        <v>13332718</v>
      </c>
      <c r="H47" s="59">
        <v>48298630</v>
      </c>
      <c r="I47" s="49" t="s">
        <v>167</v>
      </c>
    </row>
    <row r="48" spans="1:9" hidden="1" x14ac:dyDescent="0.25">
      <c r="A48" s="57">
        <v>16</v>
      </c>
      <c r="B48" s="58" t="s">
        <v>207</v>
      </c>
      <c r="C48" s="58">
        <v>459</v>
      </c>
      <c r="D48" s="59">
        <v>672421</v>
      </c>
      <c r="E48" s="59">
        <v>308641417</v>
      </c>
      <c r="F48" s="59">
        <v>5704799</v>
      </c>
      <c r="G48" s="59">
        <v>34076117</v>
      </c>
      <c r="H48" s="59">
        <v>348422333</v>
      </c>
      <c r="I48" s="49" t="s">
        <v>167</v>
      </c>
    </row>
    <row r="49" spans="1:9" hidden="1" x14ac:dyDescent="0.25">
      <c r="A49" s="57">
        <v>17</v>
      </c>
      <c r="B49" s="58" t="s">
        <v>208</v>
      </c>
      <c r="C49" s="58">
        <v>153</v>
      </c>
      <c r="D49" s="59">
        <v>672421</v>
      </c>
      <c r="E49" s="59">
        <v>102880472</v>
      </c>
      <c r="F49" s="59">
        <v>2112889</v>
      </c>
      <c r="G49" s="59">
        <v>18342936</v>
      </c>
      <c r="H49" s="59">
        <v>123336297</v>
      </c>
      <c r="I49" s="49" t="s">
        <v>167</v>
      </c>
    </row>
    <row r="50" spans="1:9" hidden="1" x14ac:dyDescent="0.25">
      <c r="A50" s="57">
        <v>18</v>
      </c>
      <c r="B50" s="58" t="s">
        <v>209</v>
      </c>
      <c r="C50" s="58">
        <v>237</v>
      </c>
      <c r="D50" s="59">
        <v>672421</v>
      </c>
      <c r="E50" s="59">
        <v>159363869</v>
      </c>
      <c r="F50" s="59">
        <v>845155</v>
      </c>
      <c r="G50" s="59">
        <v>24565278</v>
      </c>
      <c r="H50" s="59">
        <v>184774302</v>
      </c>
      <c r="I50" s="49" t="s">
        <v>167</v>
      </c>
    </row>
    <row r="51" spans="1:9" hidden="1" x14ac:dyDescent="0.25">
      <c r="A51" s="57">
        <v>19</v>
      </c>
      <c r="B51" s="58" t="s">
        <v>210</v>
      </c>
      <c r="C51" s="58">
        <v>128</v>
      </c>
      <c r="D51" s="59">
        <v>672421</v>
      </c>
      <c r="E51" s="59">
        <v>86069938</v>
      </c>
      <c r="F51" s="59">
        <v>3380622</v>
      </c>
      <c r="G51" s="59">
        <v>19293939</v>
      </c>
      <c r="H51" s="59">
        <v>108744499</v>
      </c>
      <c r="I51" s="49" t="s">
        <v>167</v>
      </c>
    </row>
    <row r="52" spans="1:9" hidden="1" x14ac:dyDescent="0.25">
      <c r="A52" s="57">
        <v>20</v>
      </c>
      <c r="B52" s="58" t="s">
        <v>211</v>
      </c>
      <c r="C52" s="58">
        <v>141</v>
      </c>
      <c r="D52" s="59">
        <v>672421</v>
      </c>
      <c r="E52" s="59">
        <v>94811416</v>
      </c>
      <c r="F52" s="59">
        <v>3169333</v>
      </c>
      <c r="G52" s="59">
        <v>20862422</v>
      </c>
      <c r="H52" s="59">
        <v>118843171</v>
      </c>
      <c r="I52" s="49" t="s">
        <v>167</v>
      </c>
    </row>
    <row r="53" spans="1:9" hidden="1" x14ac:dyDescent="0.25">
      <c r="A53" s="57">
        <v>21</v>
      </c>
      <c r="B53" s="58" t="s">
        <v>212</v>
      </c>
      <c r="C53" s="58">
        <v>303</v>
      </c>
      <c r="D53" s="59">
        <v>672421</v>
      </c>
      <c r="E53" s="59">
        <v>203743680</v>
      </c>
      <c r="F53" s="59">
        <v>1901600</v>
      </c>
      <c r="G53" s="59">
        <v>24452578</v>
      </c>
      <c r="H53" s="59">
        <v>230097858</v>
      </c>
      <c r="I53" s="49" t="s">
        <v>167</v>
      </c>
    </row>
    <row r="54" spans="1:9" hidden="1" x14ac:dyDescent="0.25">
      <c r="A54" s="57">
        <v>22</v>
      </c>
      <c r="B54" s="58" t="s">
        <v>213</v>
      </c>
      <c r="C54" s="58">
        <v>386</v>
      </c>
      <c r="D54" s="59">
        <v>672421</v>
      </c>
      <c r="E54" s="59">
        <v>259554655</v>
      </c>
      <c r="F54" s="59">
        <v>1479022</v>
      </c>
      <c r="G54" s="59">
        <v>26210983</v>
      </c>
      <c r="H54" s="59">
        <v>287244660</v>
      </c>
      <c r="I54" s="49" t="s">
        <v>167</v>
      </c>
    </row>
    <row r="55" spans="1:9" hidden="1" x14ac:dyDescent="0.25">
      <c r="A55" s="57">
        <v>23</v>
      </c>
      <c r="B55" s="58" t="s">
        <v>214</v>
      </c>
      <c r="C55" s="58">
        <v>52</v>
      </c>
      <c r="D55" s="59">
        <v>672421</v>
      </c>
      <c r="E55" s="59">
        <v>34965912</v>
      </c>
      <c r="F55" s="59">
        <v>422578</v>
      </c>
      <c r="G55" s="59">
        <v>26159881</v>
      </c>
      <c r="H55" s="59">
        <v>61548371</v>
      </c>
      <c r="I55" s="49" t="s">
        <v>167</v>
      </c>
    </row>
    <row r="56" spans="1:9" hidden="1" x14ac:dyDescent="0.25">
      <c r="A56" s="57">
        <v>24</v>
      </c>
      <c r="B56" s="58" t="s">
        <v>215</v>
      </c>
      <c r="C56" s="58">
        <v>82</v>
      </c>
      <c r="D56" s="59">
        <v>672421</v>
      </c>
      <c r="E56" s="59">
        <v>55138554</v>
      </c>
      <c r="F56" s="59">
        <v>2324178</v>
      </c>
      <c r="G56" s="59">
        <v>21660795</v>
      </c>
      <c r="H56" s="59">
        <v>79123527</v>
      </c>
      <c r="I56" s="49" t="s">
        <v>167</v>
      </c>
    </row>
    <row r="57" spans="1:9" hidden="1" x14ac:dyDescent="0.25">
      <c r="A57" s="57">
        <v>25</v>
      </c>
      <c r="B57" s="58" t="s">
        <v>216</v>
      </c>
      <c r="C57" s="58">
        <v>112</v>
      </c>
      <c r="D57" s="59">
        <v>672421</v>
      </c>
      <c r="E57" s="59">
        <v>75311195</v>
      </c>
      <c r="F57" s="59">
        <v>26622397</v>
      </c>
      <c r="G57" s="59">
        <v>35074727</v>
      </c>
      <c r="H57" s="59">
        <v>137008319</v>
      </c>
      <c r="I57" s="49" t="s">
        <v>167</v>
      </c>
    </row>
    <row r="58" spans="1:9" hidden="1" x14ac:dyDescent="0.25">
      <c r="A58" s="57">
        <v>26</v>
      </c>
      <c r="B58" s="58" t="s">
        <v>217</v>
      </c>
      <c r="C58" s="58">
        <v>105</v>
      </c>
      <c r="D58" s="59">
        <v>672421</v>
      </c>
      <c r="E58" s="59">
        <v>70604246</v>
      </c>
      <c r="F58" s="59">
        <v>18382131</v>
      </c>
      <c r="G58" s="59">
        <v>25013871</v>
      </c>
      <c r="H58" s="59">
        <v>114000248</v>
      </c>
      <c r="I58" s="49" t="s">
        <v>167</v>
      </c>
    </row>
    <row r="59" spans="1:9" hidden="1" x14ac:dyDescent="0.25">
      <c r="A59" s="57">
        <v>27</v>
      </c>
      <c r="B59" s="58" t="s">
        <v>218</v>
      </c>
      <c r="C59" s="58">
        <v>98</v>
      </c>
      <c r="D59" s="59">
        <v>672421</v>
      </c>
      <c r="E59" s="59">
        <v>65897296</v>
      </c>
      <c r="F59" s="59">
        <v>5493510</v>
      </c>
      <c r="G59" s="59">
        <v>17686963</v>
      </c>
      <c r="H59" s="59">
        <v>89077769</v>
      </c>
      <c r="I59" s="49" t="s">
        <v>167</v>
      </c>
    </row>
    <row r="60" spans="1:9" hidden="1" x14ac:dyDescent="0.25">
      <c r="A60" s="57" t="s">
        <v>219</v>
      </c>
      <c r="B60" s="58" t="s">
        <v>220</v>
      </c>
      <c r="C60" s="58" t="s">
        <v>164</v>
      </c>
      <c r="D60" s="59" t="s">
        <v>164</v>
      </c>
      <c r="E60" s="59" t="s">
        <v>164</v>
      </c>
      <c r="F60" s="59" t="s">
        <v>164</v>
      </c>
      <c r="G60" s="59" t="s">
        <v>164</v>
      </c>
      <c r="H60" s="59">
        <v>0</v>
      </c>
      <c r="I60" s="49" t="s">
        <v>165</v>
      </c>
    </row>
    <row r="61" spans="1:9" hidden="1" x14ac:dyDescent="0.25">
      <c r="A61" s="57">
        <v>1</v>
      </c>
      <c r="B61" s="58" t="s">
        <v>221</v>
      </c>
      <c r="C61" s="58">
        <v>79</v>
      </c>
      <c r="D61" s="59">
        <v>672421</v>
      </c>
      <c r="E61" s="59">
        <v>53121290</v>
      </c>
      <c r="F61" s="59">
        <v>422578</v>
      </c>
      <c r="G61" s="59">
        <v>21902737</v>
      </c>
      <c r="H61" s="59">
        <v>75446605</v>
      </c>
      <c r="I61" s="49" t="s">
        <v>167</v>
      </c>
    </row>
    <row r="62" spans="1:9" hidden="1" x14ac:dyDescent="0.25">
      <c r="A62" s="57">
        <v>2</v>
      </c>
      <c r="B62" s="58" t="s">
        <v>222</v>
      </c>
      <c r="C62" s="58">
        <v>82</v>
      </c>
      <c r="D62" s="59">
        <v>672421</v>
      </c>
      <c r="E62" s="59">
        <v>55138554</v>
      </c>
      <c r="F62" s="59">
        <v>0</v>
      </c>
      <c r="G62" s="59">
        <v>19111201</v>
      </c>
      <c r="H62" s="59">
        <v>74249755</v>
      </c>
      <c r="I62" s="49" t="s">
        <v>167</v>
      </c>
    </row>
    <row r="63" spans="1:9" hidden="1" x14ac:dyDescent="0.25">
      <c r="A63" s="57">
        <v>3</v>
      </c>
      <c r="B63" s="58" t="s">
        <v>223</v>
      </c>
      <c r="C63" s="58">
        <v>43</v>
      </c>
      <c r="D63" s="59">
        <v>672421</v>
      </c>
      <c r="E63" s="59">
        <v>28914120</v>
      </c>
      <c r="F63" s="59">
        <v>1056444</v>
      </c>
      <c r="G63" s="59">
        <v>24420207</v>
      </c>
      <c r="H63" s="59">
        <v>54390771</v>
      </c>
      <c r="I63" s="49" t="s">
        <v>167</v>
      </c>
    </row>
    <row r="64" spans="1:9" hidden="1" x14ac:dyDescent="0.25">
      <c r="A64" s="57">
        <v>4</v>
      </c>
      <c r="B64" s="58" t="s">
        <v>224</v>
      </c>
      <c r="C64" s="58">
        <v>103</v>
      </c>
      <c r="D64" s="59">
        <v>672421</v>
      </c>
      <c r="E64" s="59">
        <v>69259403</v>
      </c>
      <c r="F64" s="59">
        <v>1056444</v>
      </c>
      <c r="G64" s="59">
        <v>24722551</v>
      </c>
      <c r="H64" s="59">
        <v>95038398</v>
      </c>
      <c r="I64" s="49" t="s">
        <v>167</v>
      </c>
    </row>
    <row r="65" spans="1:9" hidden="1" x14ac:dyDescent="0.25">
      <c r="A65" s="57">
        <v>5</v>
      </c>
      <c r="B65" s="58" t="s">
        <v>225</v>
      </c>
      <c r="C65" s="58">
        <v>37</v>
      </c>
      <c r="D65" s="59">
        <v>672421</v>
      </c>
      <c r="E65" s="59">
        <v>24879591</v>
      </c>
      <c r="F65" s="59">
        <v>1690311</v>
      </c>
      <c r="G65" s="59">
        <v>21692179</v>
      </c>
      <c r="H65" s="59">
        <v>48262081</v>
      </c>
      <c r="I65" s="49" t="s">
        <v>167</v>
      </c>
    </row>
    <row r="66" spans="1:9" hidden="1" x14ac:dyDescent="0.25">
      <c r="A66" s="57">
        <v>6</v>
      </c>
      <c r="B66" s="58" t="s">
        <v>226</v>
      </c>
      <c r="C66" s="58">
        <v>182</v>
      </c>
      <c r="D66" s="59">
        <v>672421</v>
      </c>
      <c r="E66" s="59">
        <v>122380692</v>
      </c>
      <c r="F66" s="59">
        <v>3169333</v>
      </c>
      <c r="G66" s="59">
        <v>40755808</v>
      </c>
      <c r="H66" s="59">
        <v>166305833</v>
      </c>
      <c r="I66" s="49" t="s">
        <v>167</v>
      </c>
    </row>
    <row r="67" spans="1:9" hidden="1" x14ac:dyDescent="0.25">
      <c r="A67" s="57">
        <v>7</v>
      </c>
      <c r="B67" s="58" t="s">
        <v>227</v>
      </c>
      <c r="C67" s="58">
        <v>61</v>
      </c>
      <c r="D67" s="59">
        <v>672421</v>
      </c>
      <c r="E67" s="59">
        <v>41017705</v>
      </c>
      <c r="F67" s="59">
        <v>211289</v>
      </c>
      <c r="G67" s="59">
        <v>17558655</v>
      </c>
      <c r="H67" s="59">
        <v>58787649</v>
      </c>
      <c r="I67" s="49" t="s">
        <v>167</v>
      </c>
    </row>
    <row r="68" spans="1:9" hidden="1" x14ac:dyDescent="0.25">
      <c r="A68" s="57">
        <v>8</v>
      </c>
      <c r="B68" s="58" t="s">
        <v>228</v>
      </c>
      <c r="C68" s="58">
        <v>74</v>
      </c>
      <c r="D68" s="59">
        <v>672421</v>
      </c>
      <c r="E68" s="59">
        <v>49759183</v>
      </c>
      <c r="F68" s="59">
        <v>1479022</v>
      </c>
      <c r="G68" s="59">
        <v>23249358</v>
      </c>
      <c r="H68" s="59">
        <v>74487563</v>
      </c>
      <c r="I68" s="49" t="s">
        <v>167</v>
      </c>
    </row>
    <row r="69" spans="1:9" hidden="1" x14ac:dyDescent="0.25">
      <c r="A69" s="57">
        <v>9</v>
      </c>
      <c r="B69" s="58" t="s">
        <v>229</v>
      </c>
      <c r="C69" s="58">
        <v>75</v>
      </c>
      <c r="D69" s="59">
        <v>672421</v>
      </c>
      <c r="E69" s="59">
        <v>50431604</v>
      </c>
      <c r="F69" s="59">
        <v>0</v>
      </c>
      <c r="G69" s="59">
        <v>16422645</v>
      </c>
      <c r="H69" s="59">
        <v>66854249</v>
      </c>
      <c r="I69" s="49" t="s">
        <v>167</v>
      </c>
    </row>
    <row r="70" spans="1:9" hidden="1" x14ac:dyDescent="0.25">
      <c r="A70" s="57">
        <v>10</v>
      </c>
      <c r="B70" s="58" t="s">
        <v>230</v>
      </c>
      <c r="C70" s="58">
        <v>27</v>
      </c>
      <c r="D70" s="59">
        <v>672421</v>
      </c>
      <c r="E70" s="59">
        <v>18155377</v>
      </c>
      <c r="F70" s="59">
        <v>211289</v>
      </c>
      <c r="G70" s="59">
        <v>9844556</v>
      </c>
      <c r="H70" s="59">
        <v>28211222</v>
      </c>
      <c r="I70" s="49" t="s">
        <v>167</v>
      </c>
    </row>
    <row r="71" spans="1:9" hidden="1" x14ac:dyDescent="0.25">
      <c r="A71" s="57">
        <v>11</v>
      </c>
      <c r="B71" s="58" t="s">
        <v>231</v>
      </c>
      <c r="C71" s="58">
        <v>55</v>
      </c>
      <c r="D71" s="59">
        <v>672421</v>
      </c>
      <c r="E71" s="59">
        <v>36983176</v>
      </c>
      <c r="F71" s="59">
        <v>0</v>
      </c>
      <c r="G71" s="59">
        <v>11067058</v>
      </c>
      <c r="H71" s="59">
        <v>48050234</v>
      </c>
      <c r="I71" s="49" t="s">
        <v>167</v>
      </c>
    </row>
    <row r="72" spans="1:9" hidden="1" x14ac:dyDescent="0.25">
      <c r="A72" s="57">
        <v>12</v>
      </c>
      <c r="B72" s="58" t="s">
        <v>232</v>
      </c>
      <c r="C72" s="58">
        <v>19</v>
      </c>
      <c r="D72" s="59">
        <v>672421</v>
      </c>
      <c r="E72" s="59">
        <v>12776006</v>
      </c>
      <c r="F72" s="59">
        <v>0</v>
      </c>
      <c r="G72" s="59">
        <v>34462485</v>
      </c>
      <c r="H72" s="59">
        <v>47238491</v>
      </c>
      <c r="I72" s="49" t="s">
        <v>167</v>
      </c>
    </row>
    <row r="73" spans="1:9" hidden="1" x14ac:dyDescent="0.25">
      <c r="A73" s="57">
        <v>13</v>
      </c>
      <c r="B73" s="58" t="s">
        <v>233</v>
      </c>
      <c r="C73" s="58">
        <v>52</v>
      </c>
      <c r="D73" s="59">
        <v>672421</v>
      </c>
      <c r="E73" s="59">
        <v>34965912</v>
      </c>
      <c r="F73" s="59">
        <v>0</v>
      </c>
      <c r="G73" s="59">
        <v>16627205</v>
      </c>
      <c r="H73" s="59">
        <v>51593117</v>
      </c>
      <c r="I73" s="49" t="s">
        <v>167</v>
      </c>
    </row>
    <row r="74" spans="1:9" hidden="1" x14ac:dyDescent="0.25">
      <c r="A74" s="57">
        <v>14</v>
      </c>
      <c r="B74" s="58" t="s">
        <v>234</v>
      </c>
      <c r="C74" s="58">
        <v>39</v>
      </c>
      <c r="D74" s="59">
        <v>672421</v>
      </c>
      <c r="E74" s="59">
        <v>26224434</v>
      </c>
      <c r="F74" s="59">
        <v>0</v>
      </c>
      <c r="G74" s="59">
        <v>17185117</v>
      </c>
      <c r="H74" s="59">
        <v>43409551</v>
      </c>
      <c r="I74" s="49" t="s">
        <v>167</v>
      </c>
    </row>
    <row r="75" spans="1:9" hidden="1" x14ac:dyDescent="0.25">
      <c r="A75" s="57" t="s">
        <v>235</v>
      </c>
      <c r="B75" s="58" t="s">
        <v>236</v>
      </c>
      <c r="C75" s="58" t="s">
        <v>164</v>
      </c>
      <c r="D75" s="59" t="s">
        <v>164</v>
      </c>
      <c r="E75" s="59" t="s">
        <v>164</v>
      </c>
      <c r="F75" s="59" t="s">
        <v>164</v>
      </c>
      <c r="G75" s="59" t="s">
        <v>164</v>
      </c>
      <c r="H75" s="59">
        <v>0</v>
      </c>
      <c r="I75" s="49" t="s">
        <v>165</v>
      </c>
    </row>
    <row r="76" spans="1:9" hidden="1" x14ac:dyDescent="0.25">
      <c r="A76" s="57">
        <v>1</v>
      </c>
      <c r="B76" s="58" t="s">
        <v>237</v>
      </c>
      <c r="C76" s="58">
        <v>136</v>
      </c>
      <c r="D76" s="59">
        <v>672421</v>
      </c>
      <c r="E76" s="59">
        <v>91449309</v>
      </c>
      <c r="F76" s="59">
        <v>4014488</v>
      </c>
      <c r="G76" s="59">
        <v>35607899</v>
      </c>
      <c r="H76" s="59">
        <v>131071696</v>
      </c>
      <c r="I76" s="49" t="s">
        <v>167</v>
      </c>
    </row>
    <row r="77" spans="1:9" hidden="1" x14ac:dyDescent="0.25">
      <c r="A77" s="57">
        <v>2</v>
      </c>
      <c r="B77" s="58" t="s">
        <v>238</v>
      </c>
      <c r="C77" s="58">
        <v>197</v>
      </c>
      <c r="D77" s="59">
        <v>672421</v>
      </c>
      <c r="E77" s="59">
        <v>132467013</v>
      </c>
      <c r="F77" s="59">
        <v>633867</v>
      </c>
      <c r="G77" s="59">
        <v>35293153</v>
      </c>
      <c r="H77" s="59">
        <v>168394033</v>
      </c>
      <c r="I77" s="49" t="s">
        <v>167</v>
      </c>
    </row>
    <row r="78" spans="1:9" hidden="1" x14ac:dyDescent="0.25">
      <c r="A78" s="57">
        <v>3</v>
      </c>
      <c r="B78" s="58" t="s">
        <v>239</v>
      </c>
      <c r="C78" s="58">
        <v>178</v>
      </c>
      <c r="D78" s="59">
        <v>672421</v>
      </c>
      <c r="E78" s="59">
        <v>119691007</v>
      </c>
      <c r="F78" s="59">
        <v>5916088</v>
      </c>
      <c r="G78" s="59">
        <v>34574790</v>
      </c>
      <c r="H78" s="59">
        <v>160181885</v>
      </c>
      <c r="I78" s="49" t="s">
        <v>167</v>
      </c>
    </row>
    <row r="79" spans="1:9" hidden="1" x14ac:dyDescent="0.25">
      <c r="A79" s="57">
        <v>4</v>
      </c>
      <c r="B79" s="58" t="s">
        <v>240</v>
      </c>
      <c r="C79" s="58">
        <v>242</v>
      </c>
      <c r="D79" s="59">
        <v>672421</v>
      </c>
      <c r="E79" s="59">
        <v>162725976</v>
      </c>
      <c r="F79" s="59">
        <v>1690311</v>
      </c>
      <c r="G79" s="59">
        <v>45253301</v>
      </c>
      <c r="H79" s="59">
        <v>209669588</v>
      </c>
      <c r="I79" s="49" t="s">
        <v>167</v>
      </c>
    </row>
    <row r="80" spans="1:9" hidden="1" x14ac:dyDescent="0.25">
      <c r="A80" s="57">
        <v>5</v>
      </c>
      <c r="B80" s="58" t="s">
        <v>241</v>
      </c>
      <c r="C80" s="58">
        <v>218</v>
      </c>
      <c r="D80" s="59">
        <v>672421</v>
      </c>
      <c r="E80" s="59">
        <v>146587862</v>
      </c>
      <c r="F80" s="59">
        <v>0</v>
      </c>
      <c r="G80" s="59">
        <v>25678914</v>
      </c>
      <c r="H80" s="59">
        <v>172266776</v>
      </c>
      <c r="I80" s="49" t="s">
        <v>167</v>
      </c>
    </row>
    <row r="81" spans="1:9" hidden="1" x14ac:dyDescent="0.25">
      <c r="A81" s="57">
        <v>6</v>
      </c>
      <c r="B81" s="58" t="s">
        <v>242</v>
      </c>
      <c r="C81" s="58">
        <v>104</v>
      </c>
      <c r="D81" s="59">
        <v>672421</v>
      </c>
      <c r="E81" s="59">
        <v>69931824</v>
      </c>
      <c r="F81" s="59">
        <v>2958044</v>
      </c>
      <c r="G81" s="59">
        <v>31419907</v>
      </c>
      <c r="H81" s="59">
        <v>104309775</v>
      </c>
      <c r="I81" s="49" t="s">
        <v>167</v>
      </c>
    </row>
    <row r="82" spans="1:9" hidden="1" x14ac:dyDescent="0.25">
      <c r="A82" s="57">
        <v>7</v>
      </c>
      <c r="B82" s="58" t="s">
        <v>243</v>
      </c>
      <c r="C82" s="58">
        <v>159</v>
      </c>
      <c r="D82" s="59">
        <v>672421</v>
      </c>
      <c r="E82" s="59">
        <v>106915000</v>
      </c>
      <c r="F82" s="59">
        <v>1690311</v>
      </c>
      <c r="G82" s="59">
        <v>34684079</v>
      </c>
      <c r="H82" s="59">
        <v>143289390</v>
      </c>
      <c r="I82" s="49" t="s">
        <v>167</v>
      </c>
    </row>
    <row r="83" spans="1:9" hidden="1" x14ac:dyDescent="0.25">
      <c r="A83" s="57">
        <v>8</v>
      </c>
      <c r="B83" s="58" t="s">
        <v>244</v>
      </c>
      <c r="C83" s="58">
        <v>139</v>
      </c>
      <c r="D83" s="59">
        <v>672421</v>
      </c>
      <c r="E83" s="59">
        <v>93466573</v>
      </c>
      <c r="F83" s="59">
        <v>4225777</v>
      </c>
      <c r="G83" s="59">
        <v>42168711</v>
      </c>
      <c r="H83" s="59">
        <v>139861061</v>
      </c>
      <c r="I83" s="49" t="s">
        <v>167</v>
      </c>
    </row>
    <row r="84" spans="1:9" hidden="1" x14ac:dyDescent="0.25">
      <c r="A84" s="57">
        <v>9</v>
      </c>
      <c r="B84" s="58" t="s">
        <v>245</v>
      </c>
      <c r="C84" s="58">
        <v>122</v>
      </c>
      <c r="D84" s="59">
        <v>672421</v>
      </c>
      <c r="E84" s="59">
        <v>82035409</v>
      </c>
      <c r="F84" s="59">
        <v>211289</v>
      </c>
      <c r="G84" s="59">
        <v>28993976</v>
      </c>
      <c r="H84" s="59">
        <v>111240674</v>
      </c>
      <c r="I84" s="49" t="s">
        <v>167</v>
      </c>
    </row>
    <row r="85" spans="1:9" hidden="1" x14ac:dyDescent="0.25">
      <c r="A85" s="57">
        <v>10</v>
      </c>
      <c r="B85" s="58" t="s">
        <v>246</v>
      </c>
      <c r="C85" s="58">
        <v>96</v>
      </c>
      <c r="D85" s="59">
        <v>672421</v>
      </c>
      <c r="E85" s="59">
        <v>64552453</v>
      </c>
      <c r="F85" s="59">
        <v>4648355</v>
      </c>
      <c r="G85" s="59">
        <v>27200188</v>
      </c>
      <c r="H85" s="59">
        <v>96400996</v>
      </c>
      <c r="I85" s="49" t="s">
        <v>167</v>
      </c>
    </row>
    <row r="86" spans="1:9" hidden="1" x14ac:dyDescent="0.25">
      <c r="A86" s="57" t="s">
        <v>247</v>
      </c>
      <c r="B86" s="58" t="s">
        <v>248</v>
      </c>
      <c r="C86" s="58" t="s">
        <v>164</v>
      </c>
      <c r="D86" s="59" t="s">
        <v>164</v>
      </c>
      <c r="E86" s="59" t="s">
        <v>164</v>
      </c>
      <c r="F86" s="59" t="s">
        <v>164</v>
      </c>
      <c r="G86" s="59" t="s">
        <v>164</v>
      </c>
      <c r="H86" s="59">
        <v>0</v>
      </c>
      <c r="I86" s="49" t="s">
        <v>165</v>
      </c>
    </row>
    <row r="87" spans="1:9" hidden="1" x14ac:dyDescent="0.25">
      <c r="A87" s="57">
        <v>1</v>
      </c>
      <c r="B87" s="58" t="s">
        <v>249</v>
      </c>
      <c r="C87" s="58">
        <v>110</v>
      </c>
      <c r="D87" s="59">
        <v>672421</v>
      </c>
      <c r="E87" s="59">
        <v>73966353</v>
      </c>
      <c r="F87" s="59">
        <v>0</v>
      </c>
      <c r="G87" s="59">
        <v>24548758</v>
      </c>
      <c r="H87" s="59">
        <v>98515111</v>
      </c>
      <c r="I87" s="49" t="s">
        <v>167</v>
      </c>
    </row>
    <row r="88" spans="1:9" hidden="1" x14ac:dyDescent="0.25">
      <c r="A88" s="57">
        <v>2</v>
      </c>
      <c r="B88" s="58" t="s">
        <v>250</v>
      </c>
      <c r="C88" s="58">
        <v>141</v>
      </c>
      <c r="D88" s="59">
        <v>672421</v>
      </c>
      <c r="E88" s="59">
        <v>94811416</v>
      </c>
      <c r="F88" s="59">
        <v>422578</v>
      </c>
      <c r="G88" s="59">
        <v>19542502</v>
      </c>
      <c r="H88" s="59">
        <v>114776496</v>
      </c>
      <c r="I88" s="49" t="s">
        <v>167</v>
      </c>
    </row>
    <row r="89" spans="1:9" hidden="1" x14ac:dyDescent="0.25">
      <c r="A89" s="57">
        <v>3</v>
      </c>
      <c r="B89" s="58" t="s">
        <v>251</v>
      </c>
      <c r="C89" s="58">
        <v>285</v>
      </c>
      <c r="D89" s="59">
        <v>672421</v>
      </c>
      <c r="E89" s="59">
        <v>191640095</v>
      </c>
      <c r="F89" s="59">
        <v>0</v>
      </c>
      <c r="G89" s="59">
        <v>20699119</v>
      </c>
      <c r="H89" s="59">
        <v>212339214</v>
      </c>
      <c r="I89" s="49" t="s">
        <v>167</v>
      </c>
    </row>
    <row r="90" spans="1:9" hidden="1" x14ac:dyDescent="0.25">
      <c r="A90" s="57">
        <v>4</v>
      </c>
      <c r="B90" s="58" t="s">
        <v>252</v>
      </c>
      <c r="C90" s="58">
        <v>205</v>
      </c>
      <c r="D90" s="59">
        <v>672421</v>
      </c>
      <c r="E90" s="59">
        <v>137846384</v>
      </c>
      <c r="F90" s="59">
        <v>1901600</v>
      </c>
      <c r="G90" s="59">
        <v>29965110</v>
      </c>
      <c r="H90" s="59">
        <v>169713094</v>
      </c>
      <c r="I90" s="49" t="s">
        <v>167</v>
      </c>
    </row>
    <row r="91" spans="1:9" hidden="1" x14ac:dyDescent="0.25">
      <c r="A91" s="57">
        <v>5</v>
      </c>
      <c r="B91" s="58" t="s">
        <v>253</v>
      </c>
      <c r="C91" s="58">
        <v>150</v>
      </c>
      <c r="D91" s="59">
        <v>672421</v>
      </c>
      <c r="E91" s="59">
        <v>100863208</v>
      </c>
      <c r="F91" s="59">
        <v>845155</v>
      </c>
      <c r="G91" s="59">
        <v>21563383</v>
      </c>
      <c r="H91" s="59">
        <v>123271746</v>
      </c>
      <c r="I91" s="49" t="s">
        <v>167</v>
      </c>
    </row>
    <row r="92" spans="1:9" hidden="1" x14ac:dyDescent="0.25">
      <c r="A92" s="57">
        <v>6</v>
      </c>
      <c r="B92" s="58" t="s">
        <v>254</v>
      </c>
      <c r="C92" s="58">
        <v>149</v>
      </c>
      <c r="D92" s="59">
        <v>672421</v>
      </c>
      <c r="E92" s="59">
        <v>100190787</v>
      </c>
      <c r="F92" s="59">
        <v>1690311</v>
      </c>
      <c r="G92" s="59">
        <v>26828745</v>
      </c>
      <c r="H92" s="59">
        <v>128709843</v>
      </c>
      <c r="I92" s="49" t="s">
        <v>167</v>
      </c>
    </row>
    <row r="93" spans="1:9" hidden="1" x14ac:dyDescent="0.25">
      <c r="A93" s="57">
        <v>7</v>
      </c>
      <c r="B93" s="58" t="s">
        <v>255</v>
      </c>
      <c r="C93" s="58">
        <v>114</v>
      </c>
      <c r="D93" s="59">
        <v>672421</v>
      </c>
      <c r="E93" s="59">
        <v>76656038</v>
      </c>
      <c r="F93" s="59">
        <v>4225777</v>
      </c>
      <c r="G93" s="59">
        <v>25331993</v>
      </c>
      <c r="H93" s="59">
        <v>106213808</v>
      </c>
      <c r="I93" s="49" t="s">
        <v>167</v>
      </c>
    </row>
    <row r="94" spans="1:9" hidden="1" x14ac:dyDescent="0.25">
      <c r="A94" s="57">
        <v>8</v>
      </c>
      <c r="B94" s="58" t="s">
        <v>256</v>
      </c>
      <c r="C94" s="58">
        <v>73</v>
      </c>
      <c r="D94" s="59">
        <v>672421</v>
      </c>
      <c r="E94" s="59">
        <v>49086761</v>
      </c>
      <c r="F94" s="59">
        <v>845155</v>
      </c>
      <c r="G94" s="59">
        <v>21293524</v>
      </c>
      <c r="H94" s="59">
        <v>71225440</v>
      </c>
      <c r="I94" s="49" t="s">
        <v>167</v>
      </c>
    </row>
    <row r="95" spans="1:9" hidden="1" x14ac:dyDescent="0.25">
      <c r="A95" s="57">
        <v>9</v>
      </c>
      <c r="B95" s="58" t="s">
        <v>257</v>
      </c>
      <c r="C95" s="58">
        <v>107</v>
      </c>
      <c r="D95" s="59">
        <v>672421</v>
      </c>
      <c r="E95" s="59">
        <v>71949088</v>
      </c>
      <c r="F95" s="59">
        <v>2535466</v>
      </c>
      <c r="G95" s="59">
        <v>30631154</v>
      </c>
      <c r="H95" s="59">
        <v>105115708</v>
      </c>
      <c r="I95" s="49" t="s">
        <v>167</v>
      </c>
    </row>
    <row r="96" spans="1:9" hidden="1" x14ac:dyDescent="0.25">
      <c r="A96" s="57">
        <v>10</v>
      </c>
      <c r="B96" s="58" t="s">
        <v>258</v>
      </c>
      <c r="C96" s="58">
        <v>65</v>
      </c>
      <c r="D96" s="59">
        <v>672421</v>
      </c>
      <c r="E96" s="59">
        <v>43707390</v>
      </c>
      <c r="F96" s="59">
        <v>0</v>
      </c>
      <c r="G96" s="59">
        <v>10970210</v>
      </c>
      <c r="H96" s="59">
        <v>54677600</v>
      </c>
      <c r="I96" s="49" t="s">
        <v>167</v>
      </c>
    </row>
    <row r="97" spans="1:9" hidden="1" x14ac:dyDescent="0.25">
      <c r="A97" s="57" t="s">
        <v>259</v>
      </c>
      <c r="B97" s="58" t="s">
        <v>260</v>
      </c>
      <c r="C97" s="58" t="s">
        <v>164</v>
      </c>
      <c r="D97" s="59" t="s">
        <v>164</v>
      </c>
      <c r="E97" s="59" t="s">
        <v>164</v>
      </c>
      <c r="F97" s="59" t="s">
        <v>164</v>
      </c>
      <c r="G97" s="59" t="s">
        <v>164</v>
      </c>
      <c r="H97" s="59">
        <v>0</v>
      </c>
      <c r="I97" s="49" t="s">
        <v>165</v>
      </c>
    </row>
    <row r="98" spans="1:9" hidden="1" x14ac:dyDescent="0.25">
      <c r="A98" s="57">
        <v>1</v>
      </c>
      <c r="B98" s="58" t="s">
        <v>261</v>
      </c>
      <c r="C98" s="58">
        <v>360</v>
      </c>
      <c r="D98" s="59">
        <v>672421</v>
      </c>
      <c r="E98" s="59">
        <v>242071699</v>
      </c>
      <c r="F98" s="59">
        <v>10564443</v>
      </c>
      <c r="G98" s="59">
        <v>48543508</v>
      </c>
      <c r="H98" s="59">
        <v>301179650</v>
      </c>
      <c r="I98" s="49" t="s">
        <v>167</v>
      </c>
    </row>
    <row r="99" spans="1:9" hidden="1" x14ac:dyDescent="0.25">
      <c r="A99" s="57">
        <v>2</v>
      </c>
      <c r="B99" s="58" t="s">
        <v>262</v>
      </c>
      <c r="C99" s="58">
        <v>227</v>
      </c>
      <c r="D99" s="59">
        <v>672421</v>
      </c>
      <c r="E99" s="59">
        <v>152639655</v>
      </c>
      <c r="F99" s="59">
        <v>9085421</v>
      </c>
      <c r="G99" s="59">
        <v>66248314</v>
      </c>
      <c r="H99" s="59">
        <v>227973390</v>
      </c>
      <c r="I99" s="49" t="s">
        <v>167</v>
      </c>
    </row>
    <row r="100" spans="1:9" hidden="1" x14ac:dyDescent="0.25">
      <c r="A100" s="57">
        <v>3</v>
      </c>
      <c r="B100" s="58" t="s">
        <v>263</v>
      </c>
      <c r="C100" s="58">
        <v>186</v>
      </c>
      <c r="D100" s="59">
        <v>672421</v>
      </c>
      <c r="E100" s="59">
        <v>125070378</v>
      </c>
      <c r="F100" s="59">
        <v>12677332</v>
      </c>
      <c r="G100" s="59">
        <v>53380902</v>
      </c>
      <c r="H100" s="59">
        <v>191128612</v>
      </c>
      <c r="I100" s="49" t="s">
        <v>167</v>
      </c>
    </row>
    <row r="101" spans="1:9" hidden="1" x14ac:dyDescent="0.25">
      <c r="A101" s="57">
        <v>4</v>
      </c>
      <c r="B101" s="58" t="s">
        <v>264</v>
      </c>
      <c r="C101" s="58">
        <v>245</v>
      </c>
      <c r="D101" s="59">
        <v>672421</v>
      </c>
      <c r="E101" s="59">
        <v>164743240</v>
      </c>
      <c r="F101" s="59">
        <v>15212798</v>
      </c>
      <c r="G101" s="59">
        <v>58843919</v>
      </c>
      <c r="H101" s="59">
        <v>238799957</v>
      </c>
      <c r="I101" s="49" t="s">
        <v>167</v>
      </c>
    </row>
    <row r="102" spans="1:9" hidden="1" x14ac:dyDescent="0.25">
      <c r="A102" s="57">
        <v>5</v>
      </c>
      <c r="B102" s="58" t="s">
        <v>265</v>
      </c>
      <c r="C102" s="58">
        <v>314</v>
      </c>
      <c r="D102" s="59">
        <v>672421</v>
      </c>
      <c r="E102" s="59">
        <v>211140315</v>
      </c>
      <c r="F102" s="59">
        <v>13522487</v>
      </c>
      <c r="G102" s="59">
        <v>68843103</v>
      </c>
      <c r="H102" s="59">
        <v>293505905</v>
      </c>
      <c r="I102" s="49" t="s">
        <v>167</v>
      </c>
    </row>
    <row r="103" spans="1:9" hidden="1" x14ac:dyDescent="0.25">
      <c r="A103" s="57">
        <v>6</v>
      </c>
      <c r="B103" s="58" t="s">
        <v>266</v>
      </c>
      <c r="C103" s="58">
        <v>143</v>
      </c>
      <c r="D103" s="59">
        <v>672421</v>
      </c>
      <c r="E103" s="59">
        <v>96156258</v>
      </c>
      <c r="F103" s="59">
        <v>8662843</v>
      </c>
      <c r="G103" s="59">
        <v>31425777</v>
      </c>
      <c r="H103" s="59">
        <v>136244878</v>
      </c>
      <c r="I103" s="49" t="s">
        <v>167</v>
      </c>
    </row>
    <row r="104" spans="1:9" hidden="1" x14ac:dyDescent="0.25">
      <c r="A104" s="57">
        <v>7</v>
      </c>
      <c r="B104" s="58" t="s">
        <v>267</v>
      </c>
      <c r="C104" s="58">
        <v>12</v>
      </c>
      <c r="D104" s="59">
        <v>672421</v>
      </c>
      <c r="E104" s="59">
        <v>8069057</v>
      </c>
      <c r="F104" s="59">
        <v>1901600</v>
      </c>
      <c r="G104" s="59">
        <v>11242024</v>
      </c>
      <c r="H104" s="59">
        <v>21214413</v>
      </c>
      <c r="I104" s="49" t="s">
        <v>167</v>
      </c>
    </row>
    <row r="105" spans="1:9" hidden="1" x14ac:dyDescent="0.25">
      <c r="A105" s="57">
        <v>8</v>
      </c>
      <c r="B105" s="58" t="s">
        <v>268</v>
      </c>
      <c r="C105" s="58">
        <v>288</v>
      </c>
      <c r="D105" s="59">
        <v>672421</v>
      </c>
      <c r="E105" s="59">
        <v>193657359</v>
      </c>
      <c r="F105" s="59">
        <v>24086931</v>
      </c>
      <c r="G105" s="59">
        <v>82170248</v>
      </c>
      <c r="H105" s="59">
        <v>299914538</v>
      </c>
      <c r="I105" s="49" t="s">
        <v>167</v>
      </c>
    </row>
    <row r="106" spans="1:9" hidden="1" x14ac:dyDescent="0.25">
      <c r="A106" s="57">
        <v>9</v>
      </c>
      <c r="B106" s="58" t="s">
        <v>269</v>
      </c>
      <c r="C106" s="58">
        <v>227</v>
      </c>
      <c r="D106" s="59">
        <v>672421</v>
      </c>
      <c r="E106" s="59">
        <v>152639655</v>
      </c>
      <c r="F106" s="59">
        <v>14156354</v>
      </c>
      <c r="G106" s="59">
        <v>37799797</v>
      </c>
      <c r="H106" s="59">
        <v>204595806</v>
      </c>
      <c r="I106" s="49" t="s">
        <v>167</v>
      </c>
    </row>
    <row r="107" spans="1:9" hidden="1" x14ac:dyDescent="0.25">
      <c r="A107" s="57">
        <v>10</v>
      </c>
      <c r="B107" s="58" t="s">
        <v>270</v>
      </c>
      <c r="C107" s="58">
        <v>305</v>
      </c>
      <c r="D107" s="59">
        <v>672421</v>
      </c>
      <c r="E107" s="59">
        <v>205088523</v>
      </c>
      <c r="F107" s="59">
        <v>4859644</v>
      </c>
      <c r="G107" s="59">
        <v>35191047</v>
      </c>
      <c r="H107" s="59">
        <v>245139214</v>
      </c>
      <c r="I107" s="49" t="s">
        <v>167</v>
      </c>
    </row>
    <row r="108" spans="1:9" hidden="1" x14ac:dyDescent="0.25">
      <c r="A108" s="57">
        <v>11</v>
      </c>
      <c r="B108" s="58" t="s">
        <v>271</v>
      </c>
      <c r="C108" s="58">
        <v>252</v>
      </c>
      <c r="D108" s="59">
        <v>672421</v>
      </c>
      <c r="E108" s="59">
        <v>169450189</v>
      </c>
      <c r="F108" s="59">
        <v>9085421</v>
      </c>
      <c r="G108" s="59">
        <v>38640324</v>
      </c>
      <c r="H108" s="59">
        <v>217175934</v>
      </c>
      <c r="I108" s="49" t="s">
        <v>167</v>
      </c>
    </row>
    <row r="109" spans="1:9" hidden="1" x14ac:dyDescent="0.25">
      <c r="A109" s="57">
        <v>12</v>
      </c>
      <c r="B109" s="58" t="s">
        <v>272</v>
      </c>
      <c r="C109" s="58">
        <v>147</v>
      </c>
      <c r="D109" s="59">
        <v>672421</v>
      </c>
      <c r="E109" s="59">
        <v>98845944</v>
      </c>
      <c r="F109" s="59">
        <v>2958044</v>
      </c>
      <c r="G109" s="59">
        <v>26332712</v>
      </c>
      <c r="H109" s="59">
        <v>128136700</v>
      </c>
      <c r="I109" s="49" t="s">
        <v>167</v>
      </c>
    </row>
    <row r="110" spans="1:9" hidden="1" x14ac:dyDescent="0.25">
      <c r="A110" s="57">
        <v>13</v>
      </c>
      <c r="B110" s="58" t="s">
        <v>273</v>
      </c>
      <c r="C110" s="58">
        <v>65</v>
      </c>
      <c r="D110" s="59">
        <v>672421</v>
      </c>
      <c r="E110" s="59">
        <v>43707390</v>
      </c>
      <c r="F110" s="59">
        <v>8028977</v>
      </c>
      <c r="G110" s="59">
        <v>25458841</v>
      </c>
      <c r="H110" s="59">
        <v>77195208</v>
      </c>
      <c r="I110" s="49" t="s">
        <v>167</v>
      </c>
    </row>
    <row r="111" spans="1:9" hidden="1" x14ac:dyDescent="0.25">
      <c r="A111" s="57">
        <v>14</v>
      </c>
      <c r="B111" s="58" t="s">
        <v>274</v>
      </c>
      <c r="C111" s="58">
        <v>82</v>
      </c>
      <c r="D111" s="59">
        <v>672421</v>
      </c>
      <c r="E111" s="59">
        <v>55138554</v>
      </c>
      <c r="F111" s="59">
        <v>12677332</v>
      </c>
      <c r="G111" s="59">
        <v>33926254</v>
      </c>
      <c r="H111" s="59">
        <v>101742140</v>
      </c>
      <c r="I111" s="49" t="s">
        <v>167</v>
      </c>
    </row>
    <row r="112" spans="1:9" hidden="1" x14ac:dyDescent="0.25">
      <c r="A112" s="57" t="s">
        <v>275</v>
      </c>
      <c r="B112" s="58" t="s">
        <v>276</v>
      </c>
      <c r="C112" s="58" t="s">
        <v>164</v>
      </c>
      <c r="D112" s="59" t="s">
        <v>164</v>
      </c>
      <c r="E112" s="59" t="s">
        <v>164</v>
      </c>
      <c r="F112" s="59" t="s">
        <v>164</v>
      </c>
      <c r="G112" s="59" t="s">
        <v>164</v>
      </c>
      <c r="H112" s="59">
        <v>0</v>
      </c>
      <c r="I112" s="49" t="s">
        <v>165</v>
      </c>
    </row>
    <row r="113" spans="1:9" hidden="1" x14ac:dyDescent="0.25">
      <c r="A113" s="57">
        <v>1</v>
      </c>
      <c r="B113" s="58" t="s">
        <v>277</v>
      </c>
      <c r="C113" s="58">
        <v>142</v>
      </c>
      <c r="D113" s="59">
        <v>672421</v>
      </c>
      <c r="E113" s="59">
        <v>95483837</v>
      </c>
      <c r="F113" s="59">
        <v>0</v>
      </c>
      <c r="G113" s="59">
        <v>14330224</v>
      </c>
      <c r="H113" s="59">
        <v>109814061</v>
      </c>
      <c r="I113" s="49" t="s">
        <v>167</v>
      </c>
    </row>
    <row r="114" spans="1:9" hidden="1" x14ac:dyDescent="0.25">
      <c r="A114" s="57">
        <v>2</v>
      </c>
      <c r="B114" s="58" t="s">
        <v>278</v>
      </c>
      <c r="C114" s="58">
        <v>215</v>
      </c>
      <c r="D114" s="59">
        <v>672421</v>
      </c>
      <c r="E114" s="59">
        <v>144570598</v>
      </c>
      <c r="F114" s="59">
        <v>1056444</v>
      </c>
      <c r="G114" s="59">
        <v>24035309</v>
      </c>
      <c r="H114" s="59">
        <v>169662351</v>
      </c>
      <c r="I114" s="49" t="s">
        <v>167</v>
      </c>
    </row>
    <row r="115" spans="1:9" hidden="1" x14ac:dyDescent="0.25">
      <c r="A115" s="57">
        <v>3</v>
      </c>
      <c r="B115" s="58" t="s">
        <v>279</v>
      </c>
      <c r="C115" s="58">
        <v>122</v>
      </c>
      <c r="D115" s="59">
        <v>672421</v>
      </c>
      <c r="E115" s="59">
        <v>82035409</v>
      </c>
      <c r="F115" s="59">
        <v>5070933</v>
      </c>
      <c r="G115" s="59">
        <v>23771231</v>
      </c>
      <c r="H115" s="59">
        <v>110877573</v>
      </c>
      <c r="I115" s="49" t="s">
        <v>167</v>
      </c>
    </row>
    <row r="116" spans="1:9" hidden="1" x14ac:dyDescent="0.25">
      <c r="A116" s="57">
        <v>4</v>
      </c>
      <c r="B116" s="58" t="s">
        <v>280</v>
      </c>
      <c r="C116" s="58">
        <v>192</v>
      </c>
      <c r="D116" s="59">
        <v>672421</v>
      </c>
      <c r="E116" s="59">
        <v>129104906</v>
      </c>
      <c r="F116" s="59">
        <v>0</v>
      </c>
      <c r="G116" s="59">
        <v>17303043</v>
      </c>
      <c r="H116" s="59">
        <v>146407949</v>
      </c>
      <c r="I116" s="49" t="s">
        <v>167</v>
      </c>
    </row>
    <row r="117" spans="1:9" hidden="1" x14ac:dyDescent="0.25">
      <c r="A117" s="57">
        <v>5</v>
      </c>
      <c r="B117" s="58" t="s">
        <v>281</v>
      </c>
      <c r="C117" s="58">
        <v>182</v>
      </c>
      <c r="D117" s="59">
        <v>672421</v>
      </c>
      <c r="E117" s="59">
        <v>122380692</v>
      </c>
      <c r="F117" s="59">
        <v>1056444</v>
      </c>
      <c r="G117" s="59">
        <v>19614971</v>
      </c>
      <c r="H117" s="59">
        <v>143052107</v>
      </c>
      <c r="I117" s="49" t="s">
        <v>167</v>
      </c>
    </row>
    <row r="118" spans="1:9" hidden="1" x14ac:dyDescent="0.25">
      <c r="A118" s="57">
        <v>6</v>
      </c>
      <c r="B118" s="58" t="s">
        <v>282</v>
      </c>
      <c r="C118" s="58">
        <v>148</v>
      </c>
      <c r="D118" s="59">
        <v>672421</v>
      </c>
      <c r="E118" s="59">
        <v>99518365</v>
      </c>
      <c r="F118" s="59">
        <v>845155</v>
      </c>
      <c r="G118" s="59">
        <v>23769045</v>
      </c>
      <c r="H118" s="59">
        <v>124132565</v>
      </c>
      <c r="I118" s="49" t="s">
        <v>167</v>
      </c>
    </row>
    <row r="119" spans="1:9" hidden="1" x14ac:dyDescent="0.25">
      <c r="A119" s="57">
        <v>7</v>
      </c>
      <c r="B119" s="58" t="s">
        <v>283</v>
      </c>
      <c r="C119" s="58">
        <v>93</v>
      </c>
      <c r="D119" s="59">
        <v>672421</v>
      </c>
      <c r="E119" s="59">
        <v>62535189</v>
      </c>
      <c r="F119" s="59">
        <v>422578</v>
      </c>
      <c r="G119" s="59">
        <v>15613537</v>
      </c>
      <c r="H119" s="59">
        <v>78571304</v>
      </c>
      <c r="I119" s="49" t="s">
        <v>167</v>
      </c>
    </row>
    <row r="120" spans="1:9" hidden="1" x14ac:dyDescent="0.25">
      <c r="A120" s="57">
        <v>8</v>
      </c>
      <c r="B120" s="58" t="s">
        <v>284</v>
      </c>
      <c r="C120" s="58">
        <v>105</v>
      </c>
      <c r="D120" s="59">
        <v>672421</v>
      </c>
      <c r="E120" s="59">
        <v>70604246</v>
      </c>
      <c r="F120" s="59">
        <v>0</v>
      </c>
      <c r="G120" s="59">
        <v>15132694</v>
      </c>
      <c r="H120" s="59">
        <v>85736940</v>
      </c>
      <c r="I120" s="49" t="s">
        <v>167</v>
      </c>
    </row>
    <row r="121" spans="1:9" hidden="1" x14ac:dyDescent="0.25">
      <c r="A121" s="57">
        <v>9</v>
      </c>
      <c r="B121" s="58" t="s">
        <v>285</v>
      </c>
      <c r="C121" s="58">
        <v>142</v>
      </c>
      <c r="D121" s="59">
        <v>672421</v>
      </c>
      <c r="E121" s="59">
        <v>95483837</v>
      </c>
      <c r="F121" s="59">
        <v>0</v>
      </c>
      <c r="G121" s="59">
        <v>15680020</v>
      </c>
      <c r="H121" s="59">
        <v>111163857</v>
      </c>
      <c r="I121" s="49" t="s">
        <v>167</v>
      </c>
    </row>
    <row r="122" spans="1:9" hidden="1" x14ac:dyDescent="0.25">
      <c r="A122" s="57" t="s">
        <v>286</v>
      </c>
      <c r="B122" s="58" t="s">
        <v>287</v>
      </c>
      <c r="C122" s="58" t="s">
        <v>164</v>
      </c>
      <c r="D122" s="59" t="s">
        <v>164</v>
      </c>
      <c r="E122" s="59" t="s">
        <v>164</v>
      </c>
      <c r="F122" s="59" t="s">
        <v>164</v>
      </c>
      <c r="G122" s="59" t="s">
        <v>164</v>
      </c>
      <c r="H122" s="59">
        <v>0</v>
      </c>
      <c r="I122" s="49" t="s">
        <v>165</v>
      </c>
    </row>
    <row r="123" spans="1:9" hidden="1" x14ac:dyDescent="0.25">
      <c r="A123" s="57">
        <v>1</v>
      </c>
      <c r="B123" s="58" t="s">
        <v>288</v>
      </c>
      <c r="C123" s="58">
        <v>131</v>
      </c>
      <c r="D123" s="59">
        <v>672421</v>
      </c>
      <c r="E123" s="59">
        <v>88087202</v>
      </c>
      <c r="F123" s="59">
        <v>6761244</v>
      </c>
      <c r="G123" s="59">
        <v>32340410</v>
      </c>
      <c r="H123" s="59">
        <v>127188856</v>
      </c>
      <c r="I123" s="49" t="s">
        <v>167</v>
      </c>
    </row>
    <row r="124" spans="1:9" hidden="1" x14ac:dyDescent="0.25">
      <c r="A124" s="57">
        <v>2</v>
      </c>
      <c r="B124" s="58" t="s">
        <v>289</v>
      </c>
      <c r="C124" s="58">
        <v>256</v>
      </c>
      <c r="D124" s="59">
        <v>672421</v>
      </c>
      <c r="E124" s="59">
        <v>172139875</v>
      </c>
      <c r="F124" s="59">
        <v>14156354</v>
      </c>
      <c r="G124" s="59">
        <v>75031665</v>
      </c>
      <c r="H124" s="59">
        <v>261327894</v>
      </c>
      <c r="I124" s="49" t="s">
        <v>167</v>
      </c>
    </row>
    <row r="125" spans="1:9" hidden="1" x14ac:dyDescent="0.25">
      <c r="A125" s="57">
        <v>3</v>
      </c>
      <c r="B125" s="58" t="s">
        <v>290</v>
      </c>
      <c r="C125" s="58">
        <v>301</v>
      </c>
      <c r="D125" s="59">
        <v>672421</v>
      </c>
      <c r="E125" s="59">
        <v>202398837</v>
      </c>
      <c r="F125" s="59">
        <v>16269243</v>
      </c>
      <c r="G125" s="59">
        <v>90431665</v>
      </c>
      <c r="H125" s="59">
        <v>309099745</v>
      </c>
      <c r="I125" s="49" t="s">
        <v>167</v>
      </c>
    </row>
    <row r="126" spans="1:9" hidden="1" x14ac:dyDescent="0.25">
      <c r="A126" s="57">
        <v>4</v>
      </c>
      <c r="B126" s="58" t="s">
        <v>291</v>
      </c>
      <c r="C126" s="58">
        <v>232</v>
      </c>
      <c r="D126" s="59">
        <v>672421</v>
      </c>
      <c r="E126" s="59">
        <v>156001762</v>
      </c>
      <c r="F126" s="59">
        <v>26833686</v>
      </c>
      <c r="G126" s="59">
        <v>65324601</v>
      </c>
      <c r="H126" s="59">
        <v>248160049</v>
      </c>
      <c r="I126" s="49" t="s">
        <v>167</v>
      </c>
    </row>
    <row r="127" spans="1:9" hidden="1" x14ac:dyDescent="0.25">
      <c r="A127" s="57">
        <v>5</v>
      </c>
      <c r="B127" s="58" t="s">
        <v>292</v>
      </c>
      <c r="C127" s="58">
        <v>264</v>
      </c>
      <c r="D127" s="59">
        <v>672421</v>
      </c>
      <c r="E127" s="59">
        <v>177519246</v>
      </c>
      <c r="F127" s="59">
        <v>16057954</v>
      </c>
      <c r="G127" s="59">
        <v>80130306</v>
      </c>
      <c r="H127" s="59">
        <v>273707506</v>
      </c>
      <c r="I127" s="49" t="s">
        <v>167</v>
      </c>
    </row>
    <row r="128" spans="1:9" hidden="1" x14ac:dyDescent="0.25">
      <c r="A128" s="57">
        <v>6</v>
      </c>
      <c r="B128" s="58" t="s">
        <v>293</v>
      </c>
      <c r="C128" s="58">
        <v>299</v>
      </c>
      <c r="D128" s="59">
        <v>672421</v>
      </c>
      <c r="E128" s="59">
        <v>201053995</v>
      </c>
      <c r="F128" s="59">
        <v>32538485</v>
      </c>
      <c r="G128" s="59">
        <v>60090134</v>
      </c>
      <c r="H128" s="59">
        <v>293682614</v>
      </c>
      <c r="I128" s="49" t="s">
        <v>167</v>
      </c>
    </row>
    <row r="129" spans="1:9" hidden="1" x14ac:dyDescent="0.25">
      <c r="A129" s="57">
        <v>7</v>
      </c>
      <c r="B129" s="58" t="s">
        <v>294</v>
      </c>
      <c r="C129" s="58">
        <v>147</v>
      </c>
      <c r="D129" s="59">
        <v>672421</v>
      </c>
      <c r="E129" s="59">
        <v>98845944</v>
      </c>
      <c r="F129" s="59">
        <v>4648355</v>
      </c>
      <c r="G129" s="59">
        <v>29419883</v>
      </c>
      <c r="H129" s="59">
        <v>132914182</v>
      </c>
      <c r="I129" s="49" t="s">
        <v>167</v>
      </c>
    </row>
    <row r="130" spans="1:9" hidden="1" x14ac:dyDescent="0.25">
      <c r="A130" s="57">
        <v>8</v>
      </c>
      <c r="B130" s="58" t="s">
        <v>295</v>
      </c>
      <c r="C130" s="58">
        <v>221</v>
      </c>
      <c r="D130" s="59">
        <v>672421</v>
      </c>
      <c r="E130" s="59">
        <v>148605126</v>
      </c>
      <c r="F130" s="59">
        <v>4437066</v>
      </c>
      <c r="G130" s="59">
        <v>30841418</v>
      </c>
      <c r="H130" s="59">
        <v>183883610</v>
      </c>
      <c r="I130" s="49" t="s">
        <v>167</v>
      </c>
    </row>
    <row r="131" spans="1:9" hidden="1" x14ac:dyDescent="0.25">
      <c r="A131" s="57">
        <v>9</v>
      </c>
      <c r="B131" s="58" t="s">
        <v>296</v>
      </c>
      <c r="C131" s="58">
        <v>144</v>
      </c>
      <c r="D131" s="59">
        <v>672421</v>
      </c>
      <c r="E131" s="59">
        <v>96828680</v>
      </c>
      <c r="F131" s="59">
        <v>8874132</v>
      </c>
      <c r="G131" s="59">
        <v>49938109</v>
      </c>
      <c r="H131" s="59">
        <v>155640921</v>
      </c>
      <c r="I131" s="49" t="s">
        <v>167</v>
      </c>
    </row>
    <row r="132" spans="1:9" hidden="1" x14ac:dyDescent="0.25">
      <c r="A132" s="57">
        <v>10</v>
      </c>
      <c r="B132" s="58" t="s">
        <v>297</v>
      </c>
      <c r="C132" s="58">
        <v>126</v>
      </c>
      <c r="D132" s="59">
        <v>672421</v>
      </c>
      <c r="E132" s="59">
        <v>84725095</v>
      </c>
      <c r="F132" s="59">
        <v>8874132</v>
      </c>
      <c r="G132" s="59">
        <v>35968192</v>
      </c>
      <c r="H132" s="59">
        <v>129567419</v>
      </c>
      <c r="I132" s="49" t="s">
        <v>167</v>
      </c>
    </row>
    <row r="133" spans="1:9" hidden="1" x14ac:dyDescent="0.25">
      <c r="A133" s="57">
        <v>11</v>
      </c>
      <c r="B133" s="58" t="s">
        <v>298</v>
      </c>
      <c r="C133" s="58">
        <v>105</v>
      </c>
      <c r="D133" s="59">
        <v>672421</v>
      </c>
      <c r="E133" s="59">
        <v>70604246</v>
      </c>
      <c r="F133" s="59">
        <v>4859644</v>
      </c>
      <c r="G133" s="59">
        <v>26304057</v>
      </c>
      <c r="H133" s="59">
        <v>101767947</v>
      </c>
      <c r="I133" s="49" t="s">
        <v>167</v>
      </c>
    </row>
    <row r="134" spans="1:9" hidden="1" x14ac:dyDescent="0.25">
      <c r="A134" s="57">
        <v>12</v>
      </c>
      <c r="B134" s="58" t="s">
        <v>299</v>
      </c>
      <c r="C134" s="58">
        <v>93</v>
      </c>
      <c r="D134" s="59">
        <v>672421</v>
      </c>
      <c r="E134" s="59">
        <v>62535189</v>
      </c>
      <c r="F134" s="59">
        <v>2746755</v>
      </c>
      <c r="G134" s="59">
        <v>23879721</v>
      </c>
      <c r="H134" s="59">
        <v>89161665</v>
      </c>
      <c r="I134" s="49" t="s">
        <v>167</v>
      </c>
    </row>
    <row r="135" spans="1:9" hidden="1" x14ac:dyDescent="0.25">
      <c r="A135" s="57">
        <v>13</v>
      </c>
      <c r="B135" s="58" t="s">
        <v>300</v>
      </c>
      <c r="C135" s="58">
        <v>116</v>
      </c>
      <c r="D135" s="59">
        <v>672421</v>
      </c>
      <c r="E135" s="59">
        <v>78000881</v>
      </c>
      <c r="F135" s="59">
        <v>11198310</v>
      </c>
      <c r="G135" s="59">
        <v>31809518</v>
      </c>
      <c r="H135" s="59">
        <v>121008709</v>
      </c>
      <c r="I135" s="49" t="s">
        <v>167</v>
      </c>
    </row>
    <row r="136" spans="1:9" hidden="1" x14ac:dyDescent="0.25">
      <c r="A136" s="57" t="s">
        <v>301</v>
      </c>
      <c r="B136" s="58" t="s">
        <v>302</v>
      </c>
      <c r="C136" s="58" t="s">
        <v>164</v>
      </c>
      <c r="D136" s="59" t="s">
        <v>164</v>
      </c>
      <c r="E136" s="59" t="s">
        <v>164</v>
      </c>
      <c r="F136" s="59" t="s">
        <v>164</v>
      </c>
      <c r="G136" s="59" t="s">
        <v>164</v>
      </c>
      <c r="H136" s="59">
        <v>0</v>
      </c>
      <c r="I136" s="49" t="s">
        <v>165</v>
      </c>
    </row>
    <row r="137" spans="1:9" hidden="1" x14ac:dyDescent="0.25">
      <c r="A137" s="57" t="s">
        <v>303</v>
      </c>
      <c r="B137" s="58" t="s">
        <v>304</v>
      </c>
      <c r="C137" s="58" t="s">
        <v>164</v>
      </c>
      <c r="D137" s="59" t="s">
        <v>164</v>
      </c>
      <c r="E137" s="59" t="s">
        <v>164</v>
      </c>
      <c r="F137" s="59" t="s">
        <v>164</v>
      </c>
      <c r="G137" s="59" t="s">
        <v>164</v>
      </c>
      <c r="H137" s="59">
        <v>0</v>
      </c>
      <c r="I137" s="49" t="s">
        <v>165</v>
      </c>
    </row>
    <row r="138" spans="1:9" hidden="1" x14ac:dyDescent="0.25">
      <c r="A138" s="57">
        <v>1</v>
      </c>
      <c r="B138" s="58" t="s">
        <v>305</v>
      </c>
      <c r="C138" s="58">
        <v>270</v>
      </c>
      <c r="D138" s="59">
        <v>672421</v>
      </c>
      <c r="E138" s="59">
        <v>181553774</v>
      </c>
      <c r="F138" s="59">
        <v>5282222</v>
      </c>
      <c r="G138" s="59">
        <v>124234697</v>
      </c>
      <c r="H138" s="59">
        <v>311070693</v>
      </c>
      <c r="I138" s="49" t="s">
        <v>167</v>
      </c>
    </row>
    <row r="139" spans="1:9" hidden="1" x14ac:dyDescent="0.25">
      <c r="A139" s="57">
        <v>2</v>
      </c>
      <c r="B139" s="58" t="s">
        <v>306</v>
      </c>
      <c r="C139" s="58">
        <v>180</v>
      </c>
      <c r="D139" s="59">
        <v>672421</v>
      </c>
      <c r="E139" s="59">
        <v>121035850</v>
      </c>
      <c r="F139" s="59">
        <v>2958044</v>
      </c>
      <c r="G139" s="59">
        <v>117029063</v>
      </c>
      <c r="H139" s="59">
        <v>241022957</v>
      </c>
      <c r="I139" s="49" t="s">
        <v>167</v>
      </c>
    </row>
    <row r="140" spans="1:9" hidden="1" x14ac:dyDescent="0.25">
      <c r="A140" s="57">
        <v>3</v>
      </c>
      <c r="B140" s="58" t="s">
        <v>307</v>
      </c>
      <c r="C140" s="58">
        <v>416</v>
      </c>
      <c r="D140" s="59">
        <v>672421</v>
      </c>
      <c r="E140" s="59">
        <v>279727297</v>
      </c>
      <c r="F140" s="59">
        <v>18804709</v>
      </c>
      <c r="G140" s="59">
        <v>189902204</v>
      </c>
      <c r="H140" s="59">
        <v>488434210</v>
      </c>
      <c r="I140" s="49" t="s">
        <v>167</v>
      </c>
    </row>
    <row r="141" spans="1:9" hidden="1" x14ac:dyDescent="0.25">
      <c r="A141" s="57">
        <v>4</v>
      </c>
      <c r="B141" s="58" t="s">
        <v>308</v>
      </c>
      <c r="C141" s="58">
        <v>258</v>
      </c>
      <c r="D141" s="59">
        <v>672421</v>
      </c>
      <c r="E141" s="59">
        <v>173484718</v>
      </c>
      <c r="F141" s="59">
        <v>3803200</v>
      </c>
      <c r="G141" s="59">
        <v>77533869</v>
      </c>
      <c r="H141" s="59">
        <v>254821787</v>
      </c>
      <c r="I141" s="49" t="s">
        <v>167</v>
      </c>
    </row>
    <row r="142" spans="1:9" hidden="1" x14ac:dyDescent="0.25">
      <c r="A142" s="57">
        <v>5</v>
      </c>
      <c r="B142" s="58" t="s">
        <v>309</v>
      </c>
      <c r="C142" s="58">
        <v>354</v>
      </c>
      <c r="D142" s="59">
        <v>672421</v>
      </c>
      <c r="E142" s="59">
        <v>238037171</v>
      </c>
      <c r="F142" s="59">
        <v>16903109</v>
      </c>
      <c r="G142" s="59">
        <v>157722455</v>
      </c>
      <c r="H142" s="59">
        <v>412662735</v>
      </c>
      <c r="I142" s="49" t="s">
        <v>167</v>
      </c>
    </row>
    <row r="143" spans="1:9" hidden="1" x14ac:dyDescent="0.25">
      <c r="A143" s="57">
        <v>6</v>
      </c>
      <c r="B143" s="58" t="s">
        <v>310</v>
      </c>
      <c r="C143" s="58">
        <v>412</v>
      </c>
      <c r="D143" s="59">
        <v>672421</v>
      </c>
      <c r="E143" s="59">
        <v>277037611</v>
      </c>
      <c r="F143" s="59">
        <v>8240266</v>
      </c>
      <c r="G143" s="59">
        <v>151010831</v>
      </c>
      <c r="H143" s="59">
        <v>436288708</v>
      </c>
      <c r="I143" s="49" t="s">
        <v>167</v>
      </c>
    </row>
    <row r="144" spans="1:9" hidden="1" x14ac:dyDescent="0.25">
      <c r="A144" s="57">
        <v>7</v>
      </c>
      <c r="B144" s="58" t="s">
        <v>311</v>
      </c>
      <c r="C144" s="58">
        <v>421</v>
      </c>
      <c r="D144" s="59">
        <v>672421</v>
      </c>
      <c r="E144" s="59">
        <v>283089404</v>
      </c>
      <c r="F144" s="59">
        <v>25988530</v>
      </c>
      <c r="G144" s="59">
        <v>175106423</v>
      </c>
      <c r="H144" s="59">
        <v>484184357</v>
      </c>
      <c r="I144" s="49" t="s">
        <v>167</v>
      </c>
    </row>
    <row r="145" spans="1:9" hidden="1" x14ac:dyDescent="0.25">
      <c r="A145" s="57">
        <v>8</v>
      </c>
      <c r="B145" s="58" t="s">
        <v>312</v>
      </c>
      <c r="C145" s="58">
        <v>309</v>
      </c>
      <c r="D145" s="59">
        <v>672421</v>
      </c>
      <c r="E145" s="59">
        <v>207778208</v>
      </c>
      <c r="F145" s="59">
        <v>6338666</v>
      </c>
      <c r="G145" s="59">
        <v>157952188</v>
      </c>
      <c r="H145" s="59">
        <v>372069062</v>
      </c>
      <c r="I145" s="49" t="s">
        <v>167</v>
      </c>
    </row>
    <row r="146" spans="1:9" hidden="1" x14ac:dyDescent="0.25">
      <c r="A146" s="57">
        <v>9</v>
      </c>
      <c r="B146" s="58" t="s">
        <v>313</v>
      </c>
      <c r="C146" s="58">
        <v>297</v>
      </c>
      <c r="D146" s="59">
        <v>672421</v>
      </c>
      <c r="E146" s="59">
        <v>199709152</v>
      </c>
      <c r="F146" s="59">
        <v>23241775</v>
      </c>
      <c r="G146" s="59">
        <v>118137391</v>
      </c>
      <c r="H146" s="59">
        <v>341088318</v>
      </c>
      <c r="I146" s="49" t="s">
        <v>167</v>
      </c>
    </row>
    <row r="147" spans="1:9" hidden="1" x14ac:dyDescent="0.25">
      <c r="A147" s="57">
        <v>10</v>
      </c>
      <c r="B147" s="58" t="s">
        <v>314</v>
      </c>
      <c r="C147" s="58">
        <v>361</v>
      </c>
      <c r="D147" s="59">
        <v>672421</v>
      </c>
      <c r="E147" s="59">
        <v>242744121</v>
      </c>
      <c r="F147" s="59">
        <v>3380622</v>
      </c>
      <c r="G147" s="59">
        <v>52802246</v>
      </c>
      <c r="H147" s="59">
        <v>298926989</v>
      </c>
      <c r="I147" s="49" t="s">
        <v>167</v>
      </c>
    </row>
    <row r="148" spans="1:9" hidden="1" x14ac:dyDescent="0.25">
      <c r="A148" s="57">
        <v>11</v>
      </c>
      <c r="B148" s="58" t="s">
        <v>315</v>
      </c>
      <c r="C148" s="58">
        <v>330</v>
      </c>
      <c r="D148" s="59">
        <v>672421</v>
      </c>
      <c r="E148" s="59">
        <v>221899058</v>
      </c>
      <c r="F148" s="59">
        <v>10564443</v>
      </c>
      <c r="G148" s="59">
        <v>144218752</v>
      </c>
      <c r="H148" s="59">
        <v>376682253</v>
      </c>
      <c r="I148" s="49" t="s">
        <v>167</v>
      </c>
    </row>
    <row r="149" spans="1:9" hidden="1" x14ac:dyDescent="0.25">
      <c r="A149" s="57">
        <v>12</v>
      </c>
      <c r="B149" s="58" t="s">
        <v>316</v>
      </c>
      <c r="C149" s="58">
        <v>183</v>
      </c>
      <c r="D149" s="59">
        <v>672421</v>
      </c>
      <c r="E149" s="59">
        <v>123053114</v>
      </c>
      <c r="F149" s="59">
        <v>7183821</v>
      </c>
      <c r="G149" s="59">
        <v>37161820</v>
      </c>
      <c r="H149" s="59">
        <v>167398755</v>
      </c>
      <c r="I149" s="49" t="s">
        <v>167</v>
      </c>
    </row>
    <row r="150" spans="1:9" hidden="1" x14ac:dyDescent="0.25">
      <c r="A150" s="57">
        <v>13</v>
      </c>
      <c r="B150" s="58" t="s">
        <v>317</v>
      </c>
      <c r="C150" s="58">
        <v>245</v>
      </c>
      <c r="D150" s="59">
        <v>672421</v>
      </c>
      <c r="E150" s="59">
        <v>164743240</v>
      </c>
      <c r="F150" s="59">
        <v>1479022</v>
      </c>
      <c r="G150" s="59">
        <v>42573488</v>
      </c>
      <c r="H150" s="59">
        <v>208795750</v>
      </c>
      <c r="I150" s="49" t="s">
        <v>167</v>
      </c>
    </row>
    <row r="151" spans="1:9" hidden="1" x14ac:dyDescent="0.25">
      <c r="A151" s="57">
        <v>14</v>
      </c>
      <c r="B151" s="58" t="s">
        <v>318</v>
      </c>
      <c r="C151" s="58">
        <v>381</v>
      </c>
      <c r="D151" s="59">
        <v>672421</v>
      </c>
      <c r="E151" s="59">
        <v>256192548</v>
      </c>
      <c r="F151" s="59">
        <v>11409599</v>
      </c>
      <c r="G151" s="59">
        <v>86745682</v>
      </c>
      <c r="H151" s="59">
        <v>354347829</v>
      </c>
      <c r="I151" s="49" t="s">
        <v>167</v>
      </c>
    </row>
    <row r="152" spans="1:9" hidden="1" x14ac:dyDescent="0.25">
      <c r="A152" s="57">
        <v>15</v>
      </c>
      <c r="B152" s="58" t="s">
        <v>319</v>
      </c>
      <c r="C152" s="58">
        <v>270</v>
      </c>
      <c r="D152" s="59">
        <v>672421</v>
      </c>
      <c r="E152" s="59">
        <v>181553774</v>
      </c>
      <c r="F152" s="59">
        <v>633867</v>
      </c>
      <c r="G152" s="59">
        <v>36752902</v>
      </c>
      <c r="H152" s="59">
        <v>218940543</v>
      </c>
      <c r="I152" s="49" t="s">
        <v>167</v>
      </c>
    </row>
    <row r="153" spans="1:9" hidden="1" x14ac:dyDescent="0.25">
      <c r="A153" s="57">
        <v>16</v>
      </c>
      <c r="B153" s="58" t="s">
        <v>320</v>
      </c>
      <c r="C153" s="58">
        <v>351</v>
      </c>
      <c r="D153" s="59">
        <v>672421</v>
      </c>
      <c r="E153" s="59">
        <v>236019907</v>
      </c>
      <c r="F153" s="59">
        <v>19227287</v>
      </c>
      <c r="G153" s="59">
        <v>135136502</v>
      </c>
      <c r="H153" s="59">
        <v>390383696</v>
      </c>
      <c r="I153" s="49" t="s">
        <v>167</v>
      </c>
    </row>
    <row r="154" spans="1:9" hidden="1" x14ac:dyDescent="0.25">
      <c r="A154" s="57">
        <v>17</v>
      </c>
      <c r="B154" s="58" t="s">
        <v>321</v>
      </c>
      <c r="C154" s="58">
        <v>16</v>
      </c>
      <c r="D154" s="59">
        <v>672421</v>
      </c>
      <c r="E154" s="59">
        <v>10758742</v>
      </c>
      <c r="F154" s="59">
        <v>0</v>
      </c>
      <c r="G154" s="59">
        <v>11328086</v>
      </c>
      <c r="H154" s="59">
        <v>22086828</v>
      </c>
      <c r="I154" s="49" t="s">
        <v>167</v>
      </c>
    </row>
    <row r="155" spans="1:9" hidden="1" x14ac:dyDescent="0.25">
      <c r="A155" s="57">
        <v>18</v>
      </c>
      <c r="B155" s="58" t="s">
        <v>322</v>
      </c>
      <c r="C155" s="58">
        <v>165</v>
      </c>
      <c r="D155" s="59">
        <v>672421</v>
      </c>
      <c r="E155" s="59">
        <v>110949529</v>
      </c>
      <c r="F155" s="59">
        <v>845155</v>
      </c>
      <c r="G155" s="59">
        <v>129715898</v>
      </c>
      <c r="H155" s="59">
        <v>241510582</v>
      </c>
      <c r="I155" s="49" t="s">
        <v>167</v>
      </c>
    </row>
    <row r="156" spans="1:9" hidden="1" x14ac:dyDescent="0.25">
      <c r="A156" s="57">
        <v>19</v>
      </c>
      <c r="B156" s="58" t="s">
        <v>323</v>
      </c>
      <c r="C156" s="58">
        <v>93</v>
      </c>
      <c r="D156" s="59">
        <v>672421</v>
      </c>
      <c r="E156" s="59">
        <v>62535189</v>
      </c>
      <c r="F156" s="59">
        <v>1056444</v>
      </c>
      <c r="G156" s="59">
        <v>25766926</v>
      </c>
      <c r="H156" s="59">
        <v>89358559</v>
      </c>
      <c r="I156" s="49" t="s">
        <v>167</v>
      </c>
    </row>
    <row r="157" spans="1:9" hidden="1" x14ac:dyDescent="0.25">
      <c r="A157" s="57" t="s">
        <v>324</v>
      </c>
      <c r="B157" s="58" t="s">
        <v>325</v>
      </c>
      <c r="C157" s="58" t="s">
        <v>164</v>
      </c>
      <c r="D157" s="59" t="s">
        <v>164</v>
      </c>
      <c r="E157" s="59" t="s">
        <v>164</v>
      </c>
      <c r="F157" s="59" t="s">
        <v>164</v>
      </c>
      <c r="G157" s="59" t="s">
        <v>164</v>
      </c>
      <c r="H157" s="59">
        <v>0</v>
      </c>
      <c r="I157" s="49" t="s">
        <v>165</v>
      </c>
    </row>
    <row r="158" spans="1:9" hidden="1" x14ac:dyDescent="0.25">
      <c r="A158" s="57">
        <v>1</v>
      </c>
      <c r="B158" s="58" t="s">
        <v>326</v>
      </c>
      <c r="C158" s="58">
        <v>266</v>
      </c>
      <c r="D158" s="59">
        <v>672421</v>
      </c>
      <c r="E158" s="59">
        <v>178864089</v>
      </c>
      <c r="F158" s="59">
        <v>11832176</v>
      </c>
      <c r="G158" s="59">
        <v>71958196</v>
      </c>
      <c r="H158" s="59">
        <v>262654461</v>
      </c>
      <c r="I158" s="49" t="s">
        <v>167</v>
      </c>
    </row>
    <row r="159" spans="1:9" hidden="1" x14ac:dyDescent="0.25">
      <c r="A159" s="57">
        <v>2</v>
      </c>
      <c r="B159" s="58" t="s">
        <v>327</v>
      </c>
      <c r="C159" s="58">
        <v>301</v>
      </c>
      <c r="D159" s="59">
        <v>672421</v>
      </c>
      <c r="E159" s="59">
        <v>202398837</v>
      </c>
      <c r="F159" s="59">
        <v>6761244</v>
      </c>
      <c r="G159" s="59">
        <v>151583440</v>
      </c>
      <c r="H159" s="59">
        <v>360743521</v>
      </c>
      <c r="I159" s="49" t="s">
        <v>167</v>
      </c>
    </row>
    <row r="160" spans="1:9" hidden="1" x14ac:dyDescent="0.25">
      <c r="A160" s="57">
        <v>3</v>
      </c>
      <c r="B160" s="58" t="s">
        <v>328</v>
      </c>
      <c r="C160" s="58">
        <v>239</v>
      </c>
      <c r="D160" s="59">
        <v>672421</v>
      </c>
      <c r="E160" s="59">
        <v>160708711</v>
      </c>
      <c r="F160" s="59">
        <v>2535466</v>
      </c>
      <c r="G160" s="59">
        <v>29083292</v>
      </c>
      <c r="H160" s="59">
        <v>192327469</v>
      </c>
      <c r="I160" s="49" t="s">
        <v>167</v>
      </c>
    </row>
    <row r="161" spans="1:9" hidden="1" x14ac:dyDescent="0.25">
      <c r="A161" s="57">
        <v>4</v>
      </c>
      <c r="B161" s="58" t="s">
        <v>329</v>
      </c>
      <c r="C161" s="58">
        <v>271</v>
      </c>
      <c r="D161" s="59">
        <v>672421</v>
      </c>
      <c r="E161" s="59">
        <v>182226196</v>
      </c>
      <c r="F161" s="59">
        <v>15635376</v>
      </c>
      <c r="G161" s="59">
        <v>70392274</v>
      </c>
      <c r="H161" s="59">
        <v>268253846</v>
      </c>
      <c r="I161" s="49" t="s">
        <v>167</v>
      </c>
    </row>
    <row r="162" spans="1:9" hidden="1" x14ac:dyDescent="0.25">
      <c r="A162" s="57">
        <v>5</v>
      </c>
      <c r="B162" s="58" t="s">
        <v>330</v>
      </c>
      <c r="C162" s="58">
        <v>261</v>
      </c>
      <c r="D162" s="59">
        <v>672421</v>
      </c>
      <c r="E162" s="59">
        <v>175501982</v>
      </c>
      <c r="F162" s="59">
        <v>3169333</v>
      </c>
      <c r="G162" s="59">
        <v>41130770</v>
      </c>
      <c r="H162" s="59">
        <v>219802085</v>
      </c>
      <c r="I162" s="49" t="s">
        <v>167</v>
      </c>
    </row>
    <row r="163" spans="1:9" hidden="1" x14ac:dyDescent="0.25">
      <c r="A163" s="57">
        <v>6</v>
      </c>
      <c r="B163" s="58" t="s">
        <v>331</v>
      </c>
      <c r="C163" s="58">
        <v>292</v>
      </c>
      <c r="D163" s="59">
        <v>672421</v>
      </c>
      <c r="E163" s="59">
        <v>196347045</v>
      </c>
      <c r="F163" s="59">
        <v>16691820</v>
      </c>
      <c r="G163" s="59">
        <v>227970594</v>
      </c>
      <c r="H163" s="59">
        <v>441009459</v>
      </c>
      <c r="I163" s="49" t="s">
        <v>167</v>
      </c>
    </row>
    <row r="164" spans="1:9" hidden="1" x14ac:dyDescent="0.25">
      <c r="A164" s="57">
        <v>7</v>
      </c>
      <c r="B164" s="58" t="s">
        <v>332</v>
      </c>
      <c r="C164" s="58">
        <v>269</v>
      </c>
      <c r="D164" s="59">
        <v>672421</v>
      </c>
      <c r="E164" s="59">
        <v>180881353</v>
      </c>
      <c r="F164" s="59">
        <v>4014488</v>
      </c>
      <c r="G164" s="59">
        <v>102826391</v>
      </c>
      <c r="H164" s="59">
        <v>287722232</v>
      </c>
      <c r="I164" s="49" t="s">
        <v>167</v>
      </c>
    </row>
    <row r="165" spans="1:9" hidden="1" x14ac:dyDescent="0.25">
      <c r="A165" s="57">
        <v>8</v>
      </c>
      <c r="B165" s="58" t="s">
        <v>333</v>
      </c>
      <c r="C165" s="58">
        <v>243</v>
      </c>
      <c r="D165" s="59">
        <v>672421</v>
      </c>
      <c r="E165" s="59">
        <v>163398397</v>
      </c>
      <c r="F165" s="59">
        <v>19227287</v>
      </c>
      <c r="G165" s="59">
        <v>94325173</v>
      </c>
      <c r="H165" s="59">
        <v>276950857</v>
      </c>
      <c r="I165" s="49" t="s">
        <v>167</v>
      </c>
    </row>
    <row r="166" spans="1:9" hidden="1" x14ac:dyDescent="0.25">
      <c r="A166" s="57">
        <v>9</v>
      </c>
      <c r="B166" s="58" t="s">
        <v>334</v>
      </c>
      <c r="C166" s="58">
        <v>273</v>
      </c>
      <c r="D166" s="59">
        <v>672421</v>
      </c>
      <c r="E166" s="59">
        <v>183571039</v>
      </c>
      <c r="F166" s="59">
        <v>9930577</v>
      </c>
      <c r="G166" s="59">
        <v>96186203</v>
      </c>
      <c r="H166" s="59">
        <v>289687819</v>
      </c>
      <c r="I166" s="49" t="s">
        <v>167</v>
      </c>
    </row>
    <row r="167" spans="1:9" hidden="1" x14ac:dyDescent="0.25">
      <c r="A167" s="57">
        <v>10</v>
      </c>
      <c r="B167" s="58" t="s">
        <v>335</v>
      </c>
      <c r="C167" s="58">
        <v>184</v>
      </c>
      <c r="D167" s="59">
        <v>672421</v>
      </c>
      <c r="E167" s="59">
        <v>123725535</v>
      </c>
      <c r="F167" s="59">
        <v>5282222</v>
      </c>
      <c r="G167" s="59">
        <v>105082906</v>
      </c>
      <c r="H167" s="59">
        <v>234090663</v>
      </c>
      <c r="I167" s="49" t="s">
        <v>167</v>
      </c>
    </row>
    <row r="168" spans="1:9" hidden="1" x14ac:dyDescent="0.25">
      <c r="A168" s="57">
        <v>11</v>
      </c>
      <c r="B168" s="58" t="s">
        <v>336</v>
      </c>
      <c r="C168" s="58">
        <v>162</v>
      </c>
      <c r="D168" s="59">
        <v>672421</v>
      </c>
      <c r="E168" s="59">
        <v>108932265</v>
      </c>
      <c r="F168" s="59">
        <v>1901600</v>
      </c>
      <c r="G168" s="59">
        <v>49167130</v>
      </c>
      <c r="H168" s="59">
        <v>160000995</v>
      </c>
      <c r="I168" s="49" t="s">
        <v>167</v>
      </c>
    </row>
    <row r="169" spans="1:9" hidden="1" x14ac:dyDescent="0.25">
      <c r="A169" s="57">
        <v>12</v>
      </c>
      <c r="B169" s="58" t="s">
        <v>337</v>
      </c>
      <c r="C169" s="58">
        <v>449</v>
      </c>
      <c r="D169" s="59">
        <v>672421</v>
      </c>
      <c r="E169" s="59">
        <v>301917203</v>
      </c>
      <c r="F169" s="59">
        <v>6549955</v>
      </c>
      <c r="G169" s="59">
        <v>88102470</v>
      </c>
      <c r="H169" s="59">
        <v>396569628</v>
      </c>
      <c r="I169" s="49" t="s">
        <v>167</v>
      </c>
    </row>
    <row r="170" spans="1:9" hidden="1" x14ac:dyDescent="0.25">
      <c r="A170" s="57">
        <v>13</v>
      </c>
      <c r="B170" s="58" t="s">
        <v>338</v>
      </c>
      <c r="C170" s="58">
        <v>266</v>
      </c>
      <c r="D170" s="59">
        <v>672421</v>
      </c>
      <c r="E170" s="59">
        <v>178864089</v>
      </c>
      <c r="F170" s="59">
        <v>0</v>
      </c>
      <c r="G170" s="59">
        <v>61572958</v>
      </c>
      <c r="H170" s="59">
        <v>240437047</v>
      </c>
      <c r="I170" s="49" t="s">
        <v>167</v>
      </c>
    </row>
    <row r="171" spans="1:9" hidden="1" x14ac:dyDescent="0.25">
      <c r="A171" s="57">
        <v>14</v>
      </c>
      <c r="B171" s="58" t="s">
        <v>339</v>
      </c>
      <c r="C171" s="58">
        <v>391</v>
      </c>
      <c r="D171" s="59">
        <v>672421</v>
      </c>
      <c r="E171" s="59">
        <v>262916762</v>
      </c>
      <c r="F171" s="59">
        <v>11620888</v>
      </c>
      <c r="G171" s="59">
        <v>100123344</v>
      </c>
      <c r="H171" s="59">
        <v>374660994</v>
      </c>
      <c r="I171" s="49" t="s">
        <v>167</v>
      </c>
    </row>
    <row r="172" spans="1:9" hidden="1" x14ac:dyDescent="0.25">
      <c r="A172" s="57">
        <v>15</v>
      </c>
      <c r="B172" s="58" t="s">
        <v>340</v>
      </c>
      <c r="C172" s="58">
        <v>123</v>
      </c>
      <c r="D172" s="59">
        <v>672421</v>
      </c>
      <c r="E172" s="59">
        <v>82707831</v>
      </c>
      <c r="F172" s="59">
        <v>0</v>
      </c>
      <c r="G172" s="59">
        <v>56369922</v>
      </c>
      <c r="H172" s="59">
        <v>139077753</v>
      </c>
      <c r="I172" s="49" t="s">
        <v>167</v>
      </c>
    </row>
    <row r="173" spans="1:9" hidden="1" x14ac:dyDescent="0.25">
      <c r="A173" s="57">
        <v>16</v>
      </c>
      <c r="B173" s="58" t="s">
        <v>341</v>
      </c>
      <c r="C173" s="58">
        <v>367</v>
      </c>
      <c r="D173" s="59">
        <v>672421</v>
      </c>
      <c r="E173" s="59">
        <v>246778649</v>
      </c>
      <c r="F173" s="59">
        <v>13945065</v>
      </c>
      <c r="G173" s="59">
        <v>122348063</v>
      </c>
      <c r="H173" s="59">
        <v>383071777</v>
      </c>
      <c r="I173" s="49" t="s">
        <v>167</v>
      </c>
    </row>
    <row r="174" spans="1:9" hidden="1" x14ac:dyDescent="0.25">
      <c r="A174" s="57">
        <v>17</v>
      </c>
      <c r="B174" s="58" t="s">
        <v>342</v>
      </c>
      <c r="C174" s="58">
        <v>401</v>
      </c>
      <c r="D174" s="59">
        <v>672421</v>
      </c>
      <c r="E174" s="59">
        <v>269640976</v>
      </c>
      <c r="F174" s="59">
        <v>13522487</v>
      </c>
      <c r="G174" s="59">
        <v>133875095</v>
      </c>
      <c r="H174" s="59">
        <v>417038558</v>
      </c>
      <c r="I174" s="49" t="s">
        <v>167</v>
      </c>
    </row>
    <row r="175" spans="1:9" hidden="1" x14ac:dyDescent="0.25">
      <c r="A175" s="57">
        <v>18</v>
      </c>
      <c r="B175" s="58" t="s">
        <v>343</v>
      </c>
      <c r="C175" s="58">
        <v>272</v>
      </c>
      <c r="D175" s="59">
        <v>672421</v>
      </c>
      <c r="E175" s="59">
        <v>182898617</v>
      </c>
      <c r="F175" s="59">
        <v>10987021</v>
      </c>
      <c r="G175" s="59">
        <v>65863578</v>
      </c>
      <c r="H175" s="59">
        <v>259749216</v>
      </c>
      <c r="I175" s="49" t="s">
        <v>167</v>
      </c>
    </row>
    <row r="176" spans="1:9" hidden="1" x14ac:dyDescent="0.25">
      <c r="A176" s="57">
        <v>19</v>
      </c>
      <c r="B176" s="58" t="s">
        <v>344</v>
      </c>
      <c r="C176" s="58">
        <v>211</v>
      </c>
      <c r="D176" s="59">
        <v>672421</v>
      </c>
      <c r="E176" s="59">
        <v>141880913</v>
      </c>
      <c r="F176" s="59">
        <v>1690311</v>
      </c>
      <c r="G176" s="59">
        <v>158242812</v>
      </c>
      <c r="H176" s="59">
        <v>301814036</v>
      </c>
      <c r="I176" s="49" t="s">
        <v>167</v>
      </c>
    </row>
    <row r="177" spans="1:9" hidden="1" x14ac:dyDescent="0.25">
      <c r="A177" s="57">
        <v>20</v>
      </c>
      <c r="B177" s="58" t="s">
        <v>345</v>
      </c>
      <c r="C177" s="58">
        <v>224</v>
      </c>
      <c r="D177" s="59">
        <v>672421</v>
      </c>
      <c r="E177" s="59">
        <v>150622391</v>
      </c>
      <c r="F177" s="59">
        <v>5704799</v>
      </c>
      <c r="G177" s="59">
        <v>80894415</v>
      </c>
      <c r="H177" s="59">
        <v>237221605</v>
      </c>
      <c r="I177" s="49" t="s">
        <v>167</v>
      </c>
    </row>
    <row r="178" spans="1:9" hidden="1" x14ac:dyDescent="0.25">
      <c r="A178" s="57">
        <v>21</v>
      </c>
      <c r="B178" s="58" t="s">
        <v>346</v>
      </c>
      <c r="C178" s="58">
        <v>469</v>
      </c>
      <c r="D178" s="59">
        <v>672421</v>
      </c>
      <c r="E178" s="59">
        <v>315365630</v>
      </c>
      <c r="F178" s="59">
        <v>7606399</v>
      </c>
      <c r="G178" s="59">
        <v>46089679</v>
      </c>
      <c r="H178" s="59">
        <v>369061708</v>
      </c>
      <c r="I178" s="49" t="s">
        <v>167</v>
      </c>
    </row>
    <row r="179" spans="1:9" hidden="1" x14ac:dyDescent="0.25">
      <c r="A179" s="57">
        <v>22</v>
      </c>
      <c r="B179" s="58" t="s">
        <v>347</v>
      </c>
      <c r="C179" s="58">
        <v>287</v>
      </c>
      <c r="D179" s="59">
        <v>672421</v>
      </c>
      <c r="E179" s="59">
        <v>192984938</v>
      </c>
      <c r="F179" s="59">
        <v>7183821</v>
      </c>
      <c r="G179" s="59">
        <v>58267653</v>
      </c>
      <c r="H179" s="59">
        <v>258436412</v>
      </c>
      <c r="I179" s="49" t="s">
        <v>167</v>
      </c>
    </row>
    <row r="180" spans="1:9" hidden="1" x14ac:dyDescent="0.25">
      <c r="A180" s="57">
        <v>23</v>
      </c>
      <c r="B180" s="58" t="s">
        <v>348</v>
      </c>
      <c r="C180" s="58">
        <v>208</v>
      </c>
      <c r="D180" s="59">
        <v>672421</v>
      </c>
      <c r="E180" s="59">
        <v>139863648</v>
      </c>
      <c r="F180" s="59">
        <v>2324178</v>
      </c>
      <c r="G180" s="59">
        <v>39744028</v>
      </c>
      <c r="H180" s="59">
        <v>181931854</v>
      </c>
      <c r="I180" s="49" t="s">
        <v>167</v>
      </c>
    </row>
    <row r="181" spans="1:9" hidden="1" x14ac:dyDescent="0.25">
      <c r="A181" s="57">
        <v>24</v>
      </c>
      <c r="B181" s="58" t="s">
        <v>349</v>
      </c>
      <c r="C181" s="58">
        <v>196</v>
      </c>
      <c r="D181" s="59">
        <v>672421</v>
      </c>
      <c r="E181" s="59">
        <v>131794592</v>
      </c>
      <c r="F181" s="59">
        <v>845155</v>
      </c>
      <c r="G181" s="59">
        <v>35404348</v>
      </c>
      <c r="H181" s="59">
        <v>168044095</v>
      </c>
      <c r="I181" s="49" t="s">
        <v>167</v>
      </c>
    </row>
    <row r="182" spans="1:9" hidden="1" x14ac:dyDescent="0.25">
      <c r="A182" s="57">
        <v>25</v>
      </c>
      <c r="B182" s="58" t="s">
        <v>350</v>
      </c>
      <c r="C182" s="58">
        <v>150</v>
      </c>
      <c r="D182" s="59">
        <v>672421</v>
      </c>
      <c r="E182" s="59">
        <v>100863208</v>
      </c>
      <c r="F182" s="59">
        <v>2535466</v>
      </c>
      <c r="G182" s="59">
        <v>43263813</v>
      </c>
      <c r="H182" s="59">
        <v>146662487</v>
      </c>
      <c r="I182" s="49" t="s">
        <v>167</v>
      </c>
    </row>
    <row r="183" spans="1:9" hidden="1" x14ac:dyDescent="0.25">
      <c r="A183" s="57">
        <v>26</v>
      </c>
      <c r="B183" s="58" t="s">
        <v>351</v>
      </c>
      <c r="C183" s="58">
        <v>281</v>
      </c>
      <c r="D183" s="59">
        <v>672421</v>
      </c>
      <c r="E183" s="59">
        <v>188950410</v>
      </c>
      <c r="F183" s="59">
        <v>10987021</v>
      </c>
      <c r="G183" s="59">
        <v>141020938</v>
      </c>
      <c r="H183" s="59">
        <v>340958369</v>
      </c>
      <c r="I183" s="49" t="s">
        <v>167</v>
      </c>
    </row>
    <row r="184" spans="1:9" hidden="1" x14ac:dyDescent="0.25">
      <c r="A184" s="57">
        <v>27</v>
      </c>
      <c r="B184" s="58" t="s">
        <v>352</v>
      </c>
      <c r="C184" s="58">
        <v>266</v>
      </c>
      <c r="D184" s="59">
        <v>672421</v>
      </c>
      <c r="E184" s="59">
        <v>178864089</v>
      </c>
      <c r="F184" s="59">
        <v>4014488</v>
      </c>
      <c r="G184" s="59">
        <v>59066071</v>
      </c>
      <c r="H184" s="59">
        <v>241944648</v>
      </c>
      <c r="I184" s="49" t="s">
        <v>167</v>
      </c>
    </row>
    <row r="185" spans="1:9" hidden="1" x14ac:dyDescent="0.25">
      <c r="A185" s="57">
        <v>28</v>
      </c>
      <c r="B185" s="58" t="s">
        <v>353</v>
      </c>
      <c r="C185" s="58">
        <v>251</v>
      </c>
      <c r="D185" s="59">
        <v>672421</v>
      </c>
      <c r="E185" s="59">
        <v>168777768</v>
      </c>
      <c r="F185" s="59">
        <v>3169333</v>
      </c>
      <c r="G185" s="59">
        <v>55446813</v>
      </c>
      <c r="H185" s="59">
        <v>227393914</v>
      </c>
      <c r="I185" s="49" t="s">
        <v>167</v>
      </c>
    </row>
    <row r="186" spans="1:9" hidden="1" x14ac:dyDescent="0.25">
      <c r="A186" s="57">
        <v>29</v>
      </c>
      <c r="B186" s="58" t="s">
        <v>354</v>
      </c>
      <c r="C186" s="58">
        <v>236</v>
      </c>
      <c r="D186" s="59">
        <v>672421</v>
      </c>
      <c r="E186" s="59">
        <v>158691447</v>
      </c>
      <c r="F186" s="59">
        <v>2958044</v>
      </c>
      <c r="G186" s="59">
        <v>50464605</v>
      </c>
      <c r="H186" s="59">
        <v>212114096</v>
      </c>
      <c r="I186" s="49" t="s">
        <v>167</v>
      </c>
    </row>
    <row r="187" spans="1:9" hidden="1" x14ac:dyDescent="0.25">
      <c r="A187" s="57" t="s">
        <v>355</v>
      </c>
      <c r="B187" s="58" t="s">
        <v>356</v>
      </c>
      <c r="C187" s="58" t="s">
        <v>164</v>
      </c>
      <c r="D187" s="59" t="s">
        <v>164</v>
      </c>
      <c r="E187" s="59" t="s">
        <v>164</v>
      </c>
      <c r="F187" s="59" t="s">
        <v>164</v>
      </c>
      <c r="G187" s="59" t="s">
        <v>164</v>
      </c>
      <c r="H187" s="59">
        <v>0</v>
      </c>
      <c r="I187" s="49" t="s">
        <v>165</v>
      </c>
    </row>
    <row r="188" spans="1:9" hidden="1" x14ac:dyDescent="0.25">
      <c r="A188" s="57">
        <v>1</v>
      </c>
      <c r="B188" s="58" t="s">
        <v>357</v>
      </c>
      <c r="C188" s="58">
        <v>75</v>
      </c>
      <c r="D188" s="59">
        <v>672421</v>
      </c>
      <c r="E188" s="59">
        <v>50431604</v>
      </c>
      <c r="F188" s="59">
        <v>0</v>
      </c>
      <c r="G188" s="59">
        <v>47928301</v>
      </c>
      <c r="H188" s="59">
        <v>98359905</v>
      </c>
      <c r="I188" s="49" t="s">
        <v>167</v>
      </c>
    </row>
    <row r="189" spans="1:9" hidden="1" x14ac:dyDescent="0.25">
      <c r="A189" s="57">
        <v>2</v>
      </c>
      <c r="B189" s="58" t="s">
        <v>358</v>
      </c>
      <c r="C189" s="58">
        <v>144</v>
      </c>
      <c r="D189" s="59">
        <v>672421</v>
      </c>
      <c r="E189" s="59">
        <v>96828680</v>
      </c>
      <c r="F189" s="59">
        <v>422578</v>
      </c>
      <c r="G189" s="59">
        <v>38800879</v>
      </c>
      <c r="H189" s="59">
        <v>136052137</v>
      </c>
      <c r="I189" s="49" t="s">
        <v>167</v>
      </c>
    </row>
    <row r="190" spans="1:9" hidden="1" x14ac:dyDescent="0.25">
      <c r="A190" s="57">
        <v>3</v>
      </c>
      <c r="B190" s="58" t="s">
        <v>359</v>
      </c>
      <c r="C190" s="58">
        <v>87</v>
      </c>
      <c r="D190" s="59">
        <v>672421</v>
      </c>
      <c r="E190" s="59">
        <v>58500661</v>
      </c>
      <c r="F190" s="59">
        <v>633867</v>
      </c>
      <c r="G190" s="59">
        <v>31203379</v>
      </c>
      <c r="H190" s="59">
        <v>90337907</v>
      </c>
      <c r="I190" s="49" t="s">
        <v>167</v>
      </c>
    </row>
    <row r="191" spans="1:9" hidden="1" x14ac:dyDescent="0.25">
      <c r="A191" s="57">
        <v>4</v>
      </c>
      <c r="B191" s="58" t="s">
        <v>360</v>
      </c>
      <c r="C191" s="58">
        <v>86</v>
      </c>
      <c r="D191" s="59">
        <v>672421</v>
      </c>
      <c r="E191" s="59">
        <v>57828239</v>
      </c>
      <c r="F191" s="59">
        <v>0</v>
      </c>
      <c r="G191" s="59">
        <v>41206937</v>
      </c>
      <c r="H191" s="59">
        <v>99035176</v>
      </c>
      <c r="I191" s="49" t="s">
        <v>167</v>
      </c>
    </row>
    <row r="192" spans="1:9" hidden="1" x14ac:dyDescent="0.25">
      <c r="A192" s="57" t="s">
        <v>361</v>
      </c>
      <c r="B192" s="58" t="s">
        <v>362</v>
      </c>
      <c r="C192" s="58" t="s">
        <v>164</v>
      </c>
      <c r="D192" s="59" t="s">
        <v>164</v>
      </c>
      <c r="E192" s="59" t="s">
        <v>164</v>
      </c>
      <c r="F192" s="59" t="s">
        <v>164</v>
      </c>
      <c r="G192" s="59" t="s">
        <v>164</v>
      </c>
      <c r="H192" s="59">
        <v>0</v>
      </c>
      <c r="I192" s="49" t="s">
        <v>165</v>
      </c>
    </row>
    <row r="193" spans="1:9" hidden="1" x14ac:dyDescent="0.25">
      <c r="A193" s="57">
        <v>1</v>
      </c>
      <c r="B193" s="58" t="s">
        <v>363</v>
      </c>
      <c r="C193" s="58">
        <v>273</v>
      </c>
      <c r="D193" s="59">
        <v>672421</v>
      </c>
      <c r="E193" s="59">
        <v>183571039</v>
      </c>
      <c r="F193" s="59">
        <v>29369152</v>
      </c>
      <c r="G193" s="59">
        <v>117949875</v>
      </c>
      <c r="H193" s="59">
        <v>330890066</v>
      </c>
      <c r="I193" s="49" t="s">
        <v>167</v>
      </c>
    </row>
    <row r="194" spans="1:9" hidden="1" x14ac:dyDescent="0.25">
      <c r="A194" s="57">
        <v>2</v>
      </c>
      <c r="B194" s="58" t="s">
        <v>364</v>
      </c>
      <c r="C194" s="58">
        <v>189</v>
      </c>
      <c r="D194" s="59">
        <v>672421</v>
      </c>
      <c r="E194" s="59">
        <v>127087642</v>
      </c>
      <c r="F194" s="59">
        <v>422578</v>
      </c>
      <c r="G194" s="59">
        <v>72961485</v>
      </c>
      <c r="H194" s="59">
        <v>200471705</v>
      </c>
      <c r="I194" s="49" t="s">
        <v>167</v>
      </c>
    </row>
    <row r="195" spans="1:9" hidden="1" x14ac:dyDescent="0.25">
      <c r="A195" s="57">
        <v>3</v>
      </c>
      <c r="B195" s="58" t="s">
        <v>365</v>
      </c>
      <c r="C195" s="58">
        <v>220</v>
      </c>
      <c r="D195" s="59">
        <v>672421</v>
      </c>
      <c r="E195" s="59">
        <v>147932705</v>
      </c>
      <c r="F195" s="59">
        <v>0</v>
      </c>
      <c r="G195" s="59">
        <v>37871950</v>
      </c>
      <c r="H195" s="59">
        <v>185804655</v>
      </c>
      <c r="I195" s="49" t="s">
        <v>167</v>
      </c>
    </row>
    <row r="196" spans="1:9" hidden="1" x14ac:dyDescent="0.25">
      <c r="A196" s="57">
        <v>4</v>
      </c>
      <c r="B196" s="58" t="s">
        <v>366</v>
      </c>
      <c r="C196" s="58">
        <v>419</v>
      </c>
      <c r="D196" s="59">
        <v>672421</v>
      </c>
      <c r="E196" s="59">
        <v>281744561</v>
      </c>
      <c r="F196" s="59">
        <v>9296710</v>
      </c>
      <c r="G196" s="59">
        <v>76160039</v>
      </c>
      <c r="H196" s="59">
        <v>367201310</v>
      </c>
      <c r="I196" s="49" t="s">
        <v>167</v>
      </c>
    </row>
    <row r="197" spans="1:9" hidden="1" x14ac:dyDescent="0.25">
      <c r="A197" s="57">
        <v>5</v>
      </c>
      <c r="B197" s="58" t="s">
        <v>367</v>
      </c>
      <c r="C197" s="58">
        <v>209</v>
      </c>
      <c r="D197" s="59">
        <v>672421</v>
      </c>
      <c r="E197" s="59">
        <v>140536070</v>
      </c>
      <c r="F197" s="59">
        <v>2746755</v>
      </c>
      <c r="G197" s="59">
        <v>87583290</v>
      </c>
      <c r="H197" s="59">
        <v>230866115</v>
      </c>
      <c r="I197" s="49" t="s">
        <v>167</v>
      </c>
    </row>
    <row r="198" spans="1:9" hidden="1" x14ac:dyDescent="0.25">
      <c r="A198" s="57">
        <v>6</v>
      </c>
      <c r="B198" s="58" t="s">
        <v>368</v>
      </c>
      <c r="C198" s="58">
        <v>330</v>
      </c>
      <c r="D198" s="59">
        <v>672421</v>
      </c>
      <c r="E198" s="59">
        <v>221899058</v>
      </c>
      <c r="F198" s="59">
        <v>3803200</v>
      </c>
      <c r="G198" s="59">
        <v>54781544</v>
      </c>
      <c r="H198" s="59">
        <v>280483802</v>
      </c>
      <c r="I198" s="49" t="s">
        <v>167</v>
      </c>
    </row>
    <row r="199" spans="1:9" hidden="1" x14ac:dyDescent="0.25">
      <c r="A199" s="57">
        <v>7</v>
      </c>
      <c r="B199" s="58" t="s">
        <v>369</v>
      </c>
      <c r="C199" s="58">
        <v>226</v>
      </c>
      <c r="D199" s="59">
        <v>672421</v>
      </c>
      <c r="E199" s="59">
        <v>151967233</v>
      </c>
      <c r="F199" s="59">
        <v>3169333</v>
      </c>
      <c r="G199" s="59">
        <v>130230501</v>
      </c>
      <c r="H199" s="59">
        <v>285367067</v>
      </c>
      <c r="I199" s="49" t="s">
        <v>167</v>
      </c>
    </row>
    <row r="200" spans="1:9" hidden="1" x14ac:dyDescent="0.25">
      <c r="A200" s="57">
        <v>8</v>
      </c>
      <c r="B200" s="58" t="s">
        <v>370</v>
      </c>
      <c r="C200" s="58">
        <v>302</v>
      </c>
      <c r="D200" s="59">
        <v>672421</v>
      </c>
      <c r="E200" s="59">
        <v>203071259</v>
      </c>
      <c r="F200" s="59">
        <v>8451555</v>
      </c>
      <c r="G200" s="59">
        <v>63366578</v>
      </c>
      <c r="H200" s="59">
        <v>274889392</v>
      </c>
      <c r="I200" s="49" t="s">
        <v>167</v>
      </c>
    </row>
    <row r="201" spans="1:9" hidden="1" x14ac:dyDescent="0.25">
      <c r="A201" s="57">
        <v>9</v>
      </c>
      <c r="B201" s="58" t="s">
        <v>371</v>
      </c>
      <c r="C201" s="58">
        <v>343</v>
      </c>
      <c r="D201" s="59">
        <v>672421</v>
      </c>
      <c r="E201" s="59">
        <v>230640536</v>
      </c>
      <c r="F201" s="59">
        <v>2535466</v>
      </c>
      <c r="G201" s="59">
        <v>77798157</v>
      </c>
      <c r="H201" s="59">
        <v>310974159</v>
      </c>
      <c r="I201" s="49" t="s">
        <v>167</v>
      </c>
    </row>
    <row r="202" spans="1:9" hidden="1" x14ac:dyDescent="0.25">
      <c r="A202" s="57">
        <v>10</v>
      </c>
      <c r="B202" s="58" t="s">
        <v>372</v>
      </c>
      <c r="C202" s="58">
        <v>462</v>
      </c>
      <c r="D202" s="59">
        <v>672421</v>
      </c>
      <c r="E202" s="59">
        <v>310658681</v>
      </c>
      <c r="F202" s="59">
        <v>6338666</v>
      </c>
      <c r="G202" s="59">
        <v>50126134</v>
      </c>
      <c r="H202" s="59">
        <v>367123481</v>
      </c>
      <c r="I202" s="49" t="s">
        <v>167</v>
      </c>
    </row>
    <row r="203" spans="1:9" hidden="1" x14ac:dyDescent="0.25">
      <c r="A203" s="57">
        <v>11</v>
      </c>
      <c r="B203" s="58" t="s">
        <v>373</v>
      </c>
      <c r="C203" s="58">
        <v>198</v>
      </c>
      <c r="D203" s="59">
        <v>672421</v>
      </c>
      <c r="E203" s="59">
        <v>133139435</v>
      </c>
      <c r="F203" s="59">
        <v>4859644</v>
      </c>
      <c r="G203" s="59">
        <v>51222453</v>
      </c>
      <c r="H203" s="59">
        <v>189221532</v>
      </c>
      <c r="I203" s="49" t="s">
        <v>167</v>
      </c>
    </row>
    <row r="204" spans="1:9" hidden="1" x14ac:dyDescent="0.25">
      <c r="A204" s="57">
        <v>12</v>
      </c>
      <c r="B204" s="58" t="s">
        <v>374</v>
      </c>
      <c r="C204" s="58">
        <v>198</v>
      </c>
      <c r="D204" s="59">
        <v>672421</v>
      </c>
      <c r="E204" s="59">
        <v>133139435</v>
      </c>
      <c r="F204" s="59">
        <v>0</v>
      </c>
      <c r="G204" s="59">
        <v>29031063</v>
      </c>
      <c r="H204" s="59">
        <v>162170498</v>
      </c>
      <c r="I204" s="49" t="s">
        <v>167</v>
      </c>
    </row>
    <row r="205" spans="1:9" hidden="1" x14ac:dyDescent="0.25">
      <c r="A205" s="57">
        <v>13</v>
      </c>
      <c r="B205" s="58" t="s">
        <v>375</v>
      </c>
      <c r="C205" s="58">
        <v>207</v>
      </c>
      <c r="D205" s="59">
        <v>672421</v>
      </c>
      <c r="E205" s="59">
        <v>139191227</v>
      </c>
      <c r="F205" s="59">
        <v>0</v>
      </c>
      <c r="G205" s="59">
        <v>28523233</v>
      </c>
      <c r="H205" s="59">
        <v>167714460</v>
      </c>
      <c r="I205" s="49" t="s">
        <v>167</v>
      </c>
    </row>
    <row r="206" spans="1:9" hidden="1" x14ac:dyDescent="0.25">
      <c r="A206" s="57">
        <v>14</v>
      </c>
      <c r="B206" s="58" t="s">
        <v>376</v>
      </c>
      <c r="C206" s="58">
        <v>378</v>
      </c>
      <c r="D206" s="59">
        <v>672421</v>
      </c>
      <c r="E206" s="59">
        <v>254175284</v>
      </c>
      <c r="F206" s="59">
        <v>0</v>
      </c>
      <c r="G206" s="59">
        <v>111652306</v>
      </c>
      <c r="H206" s="59">
        <v>365827590</v>
      </c>
      <c r="I206" s="49" t="s">
        <v>167</v>
      </c>
    </row>
    <row r="207" spans="1:9" hidden="1" x14ac:dyDescent="0.25">
      <c r="A207" s="57">
        <v>15</v>
      </c>
      <c r="B207" s="58" t="s">
        <v>377</v>
      </c>
      <c r="C207" s="58">
        <v>299</v>
      </c>
      <c r="D207" s="59">
        <v>672421</v>
      </c>
      <c r="E207" s="59">
        <v>201053995</v>
      </c>
      <c r="F207" s="59">
        <v>211289</v>
      </c>
      <c r="G207" s="59">
        <v>34388613</v>
      </c>
      <c r="H207" s="59">
        <v>235653897</v>
      </c>
      <c r="I207" s="49" t="s">
        <v>167</v>
      </c>
    </row>
    <row r="208" spans="1:9" hidden="1" x14ac:dyDescent="0.25">
      <c r="A208" s="57">
        <v>16</v>
      </c>
      <c r="B208" s="58" t="s">
        <v>378</v>
      </c>
      <c r="C208" s="58">
        <v>264</v>
      </c>
      <c r="D208" s="59">
        <v>672421</v>
      </c>
      <c r="E208" s="59">
        <v>177519246</v>
      </c>
      <c r="F208" s="59">
        <v>3803200</v>
      </c>
      <c r="G208" s="59">
        <v>96770047</v>
      </c>
      <c r="H208" s="59">
        <v>278092493</v>
      </c>
      <c r="I208" s="49" t="s">
        <v>167</v>
      </c>
    </row>
    <row r="209" spans="1:9" hidden="1" x14ac:dyDescent="0.25">
      <c r="A209" s="57">
        <v>17</v>
      </c>
      <c r="B209" s="58" t="s">
        <v>379</v>
      </c>
      <c r="C209" s="58">
        <v>213</v>
      </c>
      <c r="D209" s="59">
        <v>672421</v>
      </c>
      <c r="E209" s="59">
        <v>143225755</v>
      </c>
      <c r="F209" s="59">
        <v>2324178</v>
      </c>
      <c r="G209" s="59">
        <v>47059394</v>
      </c>
      <c r="H209" s="59">
        <v>192609327</v>
      </c>
      <c r="I209" s="49" t="s">
        <v>167</v>
      </c>
    </row>
    <row r="210" spans="1:9" hidden="1" x14ac:dyDescent="0.25">
      <c r="A210" s="57">
        <v>18</v>
      </c>
      <c r="B210" s="58" t="s">
        <v>380</v>
      </c>
      <c r="C210" s="58">
        <v>166</v>
      </c>
      <c r="D210" s="59">
        <v>672421</v>
      </c>
      <c r="E210" s="59">
        <v>111621950</v>
      </c>
      <c r="F210" s="59">
        <v>633867</v>
      </c>
      <c r="G210" s="59">
        <v>32816918</v>
      </c>
      <c r="H210" s="59">
        <v>145072735</v>
      </c>
      <c r="I210" s="49" t="s">
        <v>167</v>
      </c>
    </row>
    <row r="211" spans="1:9" hidden="1" x14ac:dyDescent="0.25">
      <c r="A211" s="57">
        <v>19</v>
      </c>
      <c r="B211" s="58" t="s">
        <v>381</v>
      </c>
      <c r="C211" s="58">
        <v>178</v>
      </c>
      <c r="D211" s="59">
        <v>672421</v>
      </c>
      <c r="E211" s="59">
        <v>119691007</v>
      </c>
      <c r="F211" s="59">
        <v>8662843</v>
      </c>
      <c r="G211" s="59">
        <v>70445009</v>
      </c>
      <c r="H211" s="59">
        <v>198798859</v>
      </c>
      <c r="I211" s="49" t="s">
        <v>167</v>
      </c>
    </row>
    <row r="212" spans="1:9" hidden="1" x14ac:dyDescent="0.25">
      <c r="A212" s="57">
        <v>20</v>
      </c>
      <c r="B212" s="58" t="s">
        <v>382</v>
      </c>
      <c r="C212" s="58">
        <v>341</v>
      </c>
      <c r="D212" s="59">
        <v>672421</v>
      </c>
      <c r="E212" s="59">
        <v>229295693</v>
      </c>
      <c r="F212" s="59">
        <v>20706309</v>
      </c>
      <c r="G212" s="59">
        <v>112895023</v>
      </c>
      <c r="H212" s="59">
        <v>362897025</v>
      </c>
      <c r="I212" s="49" t="s">
        <v>167</v>
      </c>
    </row>
    <row r="213" spans="1:9" hidden="1" x14ac:dyDescent="0.25">
      <c r="A213" s="57">
        <v>21</v>
      </c>
      <c r="B213" s="58" t="s">
        <v>383</v>
      </c>
      <c r="C213" s="58">
        <v>281</v>
      </c>
      <c r="D213" s="59">
        <v>672421</v>
      </c>
      <c r="E213" s="59">
        <v>188950410</v>
      </c>
      <c r="F213" s="59">
        <v>5916088</v>
      </c>
      <c r="G213" s="59">
        <v>57240458</v>
      </c>
      <c r="H213" s="59">
        <v>252106956</v>
      </c>
      <c r="I213" s="49" t="s">
        <v>167</v>
      </c>
    </row>
    <row r="214" spans="1:9" hidden="1" x14ac:dyDescent="0.25">
      <c r="A214" s="57">
        <v>22</v>
      </c>
      <c r="B214" s="58" t="s">
        <v>384</v>
      </c>
      <c r="C214" s="58">
        <v>325</v>
      </c>
      <c r="D214" s="59">
        <v>672421</v>
      </c>
      <c r="E214" s="59">
        <v>218536951</v>
      </c>
      <c r="F214" s="59">
        <v>17114398</v>
      </c>
      <c r="G214" s="59">
        <v>156758908</v>
      </c>
      <c r="H214" s="59">
        <v>392410257</v>
      </c>
      <c r="I214" s="49" t="s">
        <v>167</v>
      </c>
    </row>
    <row r="215" spans="1:9" hidden="1" x14ac:dyDescent="0.25">
      <c r="A215" s="57">
        <v>23</v>
      </c>
      <c r="B215" s="58" t="s">
        <v>385</v>
      </c>
      <c r="C215" s="58">
        <v>180</v>
      </c>
      <c r="D215" s="59">
        <v>672421</v>
      </c>
      <c r="E215" s="59">
        <v>121035850</v>
      </c>
      <c r="F215" s="59">
        <v>19861153</v>
      </c>
      <c r="G215" s="59">
        <v>91646586</v>
      </c>
      <c r="H215" s="59">
        <v>232543589</v>
      </c>
      <c r="I215" s="49" t="s">
        <v>167</v>
      </c>
    </row>
    <row r="216" spans="1:9" hidden="1" x14ac:dyDescent="0.25">
      <c r="A216" s="57">
        <v>24</v>
      </c>
      <c r="B216" s="58" t="s">
        <v>386</v>
      </c>
      <c r="C216" s="58">
        <v>322</v>
      </c>
      <c r="D216" s="59">
        <v>672421</v>
      </c>
      <c r="E216" s="59">
        <v>216519687</v>
      </c>
      <c r="F216" s="59">
        <v>12466043</v>
      </c>
      <c r="G216" s="59">
        <v>66913338</v>
      </c>
      <c r="H216" s="59">
        <v>295899068</v>
      </c>
      <c r="I216" s="49" t="s">
        <v>167</v>
      </c>
    </row>
    <row r="217" spans="1:9" hidden="1" x14ac:dyDescent="0.25">
      <c r="A217" s="57">
        <v>25</v>
      </c>
      <c r="B217" s="58" t="s">
        <v>387</v>
      </c>
      <c r="C217" s="58">
        <v>132</v>
      </c>
      <c r="D217" s="59">
        <v>672421</v>
      </c>
      <c r="E217" s="59">
        <v>88759623</v>
      </c>
      <c r="F217" s="59">
        <v>1479022</v>
      </c>
      <c r="G217" s="59">
        <v>42917813</v>
      </c>
      <c r="H217" s="59">
        <v>133156458</v>
      </c>
      <c r="I217" s="49" t="s">
        <v>167</v>
      </c>
    </row>
    <row r="218" spans="1:9" hidden="1" x14ac:dyDescent="0.25">
      <c r="A218" s="57">
        <v>26</v>
      </c>
      <c r="B218" s="58" t="s">
        <v>388</v>
      </c>
      <c r="C218" s="58">
        <v>330</v>
      </c>
      <c r="D218" s="59">
        <v>672421</v>
      </c>
      <c r="E218" s="59">
        <v>221899058</v>
      </c>
      <c r="F218" s="59">
        <v>27044975</v>
      </c>
      <c r="G218" s="59">
        <v>89451838</v>
      </c>
      <c r="H218" s="59">
        <v>338395871</v>
      </c>
      <c r="I218" s="49" t="s">
        <v>167</v>
      </c>
    </row>
    <row r="219" spans="1:9" hidden="1" x14ac:dyDescent="0.25">
      <c r="A219" s="57">
        <v>27</v>
      </c>
      <c r="B219" s="58" t="s">
        <v>389</v>
      </c>
      <c r="C219" s="58">
        <v>152</v>
      </c>
      <c r="D219" s="59">
        <v>672421</v>
      </c>
      <c r="E219" s="59">
        <v>102208051</v>
      </c>
      <c r="F219" s="59">
        <v>1901600</v>
      </c>
      <c r="G219" s="59">
        <v>44590364</v>
      </c>
      <c r="H219" s="59">
        <v>148700015</v>
      </c>
      <c r="I219" s="49" t="s">
        <v>167</v>
      </c>
    </row>
    <row r="220" spans="1:9" hidden="1" x14ac:dyDescent="0.25">
      <c r="A220" s="57">
        <v>28</v>
      </c>
      <c r="B220" s="58" t="s">
        <v>390</v>
      </c>
      <c r="C220" s="58">
        <v>311</v>
      </c>
      <c r="D220" s="59">
        <v>672421</v>
      </c>
      <c r="E220" s="59">
        <v>209123051</v>
      </c>
      <c r="F220" s="59">
        <v>1267733</v>
      </c>
      <c r="G220" s="59">
        <v>45865344</v>
      </c>
      <c r="H220" s="59">
        <v>256256128</v>
      </c>
      <c r="I220" s="49" t="s">
        <v>167</v>
      </c>
    </row>
    <row r="221" spans="1:9" hidden="1" x14ac:dyDescent="0.25">
      <c r="A221" s="57">
        <v>29</v>
      </c>
      <c r="B221" s="58" t="s">
        <v>391</v>
      </c>
      <c r="C221" s="58">
        <v>257</v>
      </c>
      <c r="D221" s="59">
        <v>672421</v>
      </c>
      <c r="E221" s="59">
        <v>172812296</v>
      </c>
      <c r="F221" s="59">
        <v>2958044</v>
      </c>
      <c r="G221" s="59">
        <v>57643543</v>
      </c>
      <c r="H221" s="59">
        <v>233413883</v>
      </c>
      <c r="I221" s="49" t="s">
        <v>167</v>
      </c>
    </row>
    <row r="222" spans="1:9" hidden="1" x14ac:dyDescent="0.25">
      <c r="A222" s="57">
        <v>30</v>
      </c>
      <c r="B222" s="58" t="s">
        <v>392</v>
      </c>
      <c r="C222" s="58">
        <v>19</v>
      </c>
      <c r="D222" s="59">
        <v>672421</v>
      </c>
      <c r="E222" s="59">
        <v>12776006</v>
      </c>
      <c r="F222" s="59">
        <v>0</v>
      </c>
      <c r="G222" s="59">
        <v>13772993</v>
      </c>
      <c r="H222" s="59">
        <v>26548999</v>
      </c>
      <c r="I222" s="49" t="s">
        <v>167</v>
      </c>
    </row>
    <row r="223" spans="1:9" hidden="1" x14ac:dyDescent="0.25">
      <c r="A223" s="57" t="s">
        <v>393</v>
      </c>
      <c r="B223" s="58" t="s">
        <v>394</v>
      </c>
      <c r="C223" s="58" t="s">
        <v>164</v>
      </c>
      <c r="D223" s="59" t="s">
        <v>164</v>
      </c>
      <c r="E223" s="59" t="s">
        <v>164</v>
      </c>
      <c r="F223" s="59" t="s">
        <v>164</v>
      </c>
      <c r="G223" s="59" t="s">
        <v>164</v>
      </c>
      <c r="H223" s="59">
        <v>0</v>
      </c>
      <c r="I223" s="49" t="s">
        <v>165</v>
      </c>
    </row>
    <row r="224" spans="1:9" hidden="1" x14ac:dyDescent="0.25">
      <c r="A224" s="57">
        <v>1</v>
      </c>
      <c r="B224" s="58" t="s">
        <v>395</v>
      </c>
      <c r="C224" s="58">
        <v>122</v>
      </c>
      <c r="D224" s="59">
        <v>672421</v>
      </c>
      <c r="E224" s="59">
        <v>82035409</v>
      </c>
      <c r="F224" s="59">
        <v>633867</v>
      </c>
      <c r="G224" s="59">
        <v>23881750</v>
      </c>
      <c r="H224" s="59">
        <v>106551026</v>
      </c>
      <c r="I224" s="49" t="s">
        <v>167</v>
      </c>
    </row>
    <row r="225" spans="1:9" hidden="1" x14ac:dyDescent="0.25">
      <c r="A225" s="57">
        <v>2</v>
      </c>
      <c r="B225" s="58" t="s">
        <v>396</v>
      </c>
      <c r="C225" s="58">
        <v>156</v>
      </c>
      <c r="D225" s="59">
        <v>672421</v>
      </c>
      <c r="E225" s="59">
        <v>104897736</v>
      </c>
      <c r="F225" s="59">
        <v>27890130</v>
      </c>
      <c r="G225" s="59">
        <v>52581763</v>
      </c>
      <c r="H225" s="59">
        <v>185369629</v>
      </c>
      <c r="I225" s="49" t="s">
        <v>167</v>
      </c>
    </row>
    <row r="226" spans="1:9" hidden="1" x14ac:dyDescent="0.25">
      <c r="A226" s="57">
        <v>3</v>
      </c>
      <c r="B226" s="58" t="s">
        <v>397</v>
      </c>
      <c r="C226" s="58">
        <v>278</v>
      </c>
      <c r="D226" s="59">
        <v>672421</v>
      </c>
      <c r="E226" s="59">
        <v>186933146</v>
      </c>
      <c r="F226" s="59">
        <v>8874132</v>
      </c>
      <c r="G226" s="59">
        <v>72314320</v>
      </c>
      <c r="H226" s="59">
        <v>268121598</v>
      </c>
      <c r="I226" s="49" t="s">
        <v>167</v>
      </c>
    </row>
    <row r="227" spans="1:9" hidden="1" x14ac:dyDescent="0.25">
      <c r="A227" s="57">
        <v>4</v>
      </c>
      <c r="B227" s="58" t="s">
        <v>398</v>
      </c>
      <c r="C227" s="58">
        <v>253</v>
      </c>
      <c r="D227" s="59">
        <v>672421</v>
      </c>
      <c r="E227" s="59">
        <v>170122611</v>
      </c>
      <c r="F227" s="59">
        <v>8874132</v>
      </c>
      <c r="G227" s="59">
        <v>76833587</v>
      </c>
      <c r="H227" s="59">
        <v>255830330</v>
      </c>
      <c r="I227" s="49" t="s">
        <v>167</v>
      </c>
    </row>
    <row r="228" spans="1:9" hidden="1" x14ac:dyDescent="0.25">
      <c r="A228" s="57">
        <v>5</v>
      </c>
      <c r="B228" s="58" t="s">
        <v>399</v>
      </c>
      <c r="C228" s="58">
        <v>60</v>
      </c>
      <c r="D228" s="59">
        <v>672421</v>
      </c>
      <c r="E228" s="59">
        <v>40345283</v>
      </c>
      <c r="F228" s="59">
        <v>2112889</v>
      </c>
      <c r="G228" s="59">
        <v>24090600</v>
      </c>
      <c r="H228" s="59">
        <v>66548772</v>
      </c>
      <c r="I228" s="49" t="s">
        <v>167</v>
      </c>
    </row>
    <row r="229" spans="1:9" hidden="1" x14ac:dyDescent="0.25">
      <c r="A229" s="57">
        <v>6</v>
      </c>
      <c r="B229" s="58" t="s">
        <v>400</v>
      </c>
      <c r="C229" s="58">
        <v>193</v>
      </c>
      <c r="D229" s="59">
        <v>672421</v>
      </c>
      <c r="E229" s="59">
        <v>129777328</v>
      </c>
      <c r="F229" s="59">
        <v>16691820</v>
      </c>
      <c r="G229" s="59">
        <v>58508637</v>
      </c>
      <c r="H229" s="59">
        <v>204977785</v>
      </c>
      <c r="I229" s="49" t="s">
        <v>167</v>
      </c>
    </row>
    <row r="230" spans="1:9" hidden="1" x14ac:dyDescent="0.25">
      <c r="A230" s="57">
        <v>7</v>
      </c>
      <c r="B230" s="58" t="s">
        <v>401</v>
      </c>
      <c r="C230" s="58">
        <v>163</v>
      </c>
      <c r="D230" s="59">
        <v>672421</v>
      </c>
      <c r="E230" s="59">
        <v>109604686</v>
      </c>
      <c r="F230" s="59">
        <v>2958044</v>
      </c>
      <c r="G230" s="59">
        <v>37297668</v>
      </c>
      <c r="H230" s="59">
        <v>149860398</v>
      </c>
      <c r="I230" s="49" t="s">
        <v>167</v>
      </c>
    </row>
    <row r="231" spans="1:9" hidden="1" x14ac:dyDescent="0.25">
      <c r="A231" s="57">
        <v>8</v>
      </c>
      <c r="B231" s="58" t="s">
        <v>402</v>
      </c>
      <c r="C231" s="58">
        <v>390</v>
      </c>
      <c r="D231" s="59">
        <v>672421</v>
      </c>
      <c r="E231" s="59">
        <v>262244341</v>
      </c>
      <c r="F231" s="59">
        <v>17114398</v>
      </c>
      <c r="G231" s="59">
        <v>59122717</v>
      </c>
      <c r="H231" s="59">
        <v>338481456</v>
      </c>
      <c r="I231" s="49" t="s">
        <v>167</v>
      </c>
    </row>
    <row r="232" spans="1:9" hidden="1" x14ac:dyDescent="0.25">
      <c r="A232" s="57">
        <v>9</v>
      </c>
      <c r="B232" s="58" t="s">
        <v>403</v>
      </c>
      <c r="C232" s="58">
        <v>87</v>
      </c>
      <c r="D232" s="59">
        <v>672421</v>
      </c>
      <c r="E232" s="59">
        <v>58500661</v>
      </c>
      <c r="F232" s="59">
        <v>0</v>
      </c>
      <c r="G232" s="59">
        <v>22667979</v>
      </c>
      <c r="H232" s="59">
        <v>81168640</v>
      </c>
      <c r="I232" s="49" t="s">
        <v>167</v>
      </c>
    </row>
    <row r="233" spans="1:9" hidden="1" x14ac:dyDescent="0.25">
      <c r="A233" s="57">
        <v>10</v>
      </c>
      <c r="B233" s="58" t="s">
        <v>404</v>
      </c>
      <c r="C233" s="58">
        <v>169</v>
      </c>
      <c r="D233" s="59">
        <v>672421</v>
      </c>
      <c r="E233" s="59">
        <v>113639214</v>
      </c>
      <c r="F233" s="59">
        <v>2958044</v>
      </c>
      <c r="G233" s="59">
        <v>35930942</v>
      </c>
      <c r="H233" s="59">
        <v>152528200</v>
      </c>
      <c r="I233" s="49" t="s">
        <v>167</v>
      </c>
    </row>
    <row r="234" spans="1:9" hidden="1" x14ac:dyDescent="0.25">
      <c r="A234" s="57">
        <v>11</v>
      </c>
      <c r="B234" s="58" t="s">
        <v>405</v>
      </c>
      <c r="C234" s="58">
        <v>43</v>
      </c>
      <c r="D234" s="59">
        <v>672421</v>
      </c>
      <c r="E234" s="59">
        <v>28914120</v>
      </c>
      <c r="F234" s="59">
        <v>211289</v>
      </c>
      <c r="G234" s="59">
        <v>19555858</v>
      </c>
      <c r="H234" s="59">
        <v>48681267</v>
      </c>
      <c r="I234" s="49" t="s">
        <v>167</v>
      </c>
    </row>
    <row r="235" spans="1:9" hidden="1" x14ac:dyDescent="0.25">
      <c r="A235" s="57">
        <v>12</v>
      </c>
      <c r="B235" s="58" t="s">
        <v>406</v>
      </c>
      <c r="C235" s="58">
        <v>117</v>
      </c>
      <c r="D235" s="59">
        <v>672421</v>
      </c>
      <c r="E235" s="59">
        <v>78673302</v>
      </c>
      <c r="F235" s="59">
        <v>10353154</v>
      </c>
      <c r="G235" s="59">
        <v>45426176</v>
      </c>
      <c r="H235" s="59">
        <v>134452632</v>
      </c>
      <c r="I235" s="49" t="s">
        <v>167</v>
      </c>
    </row>
    <row r="236" spans="1:9" hidden="1" x14ac:dyDescent="0.25">
      <c r="A236" s="57" t="s">
        <v>407</v>
      </c>
      <c r="B236" s="58" t="s">
        <v>408</v>
      </c>
      <c r="C236" s="58" t="s">
        <v>164</v>
      </c>
      <c r="D236" s="59" t="s">
        <v>164</v>
      </c>
      <c r="E236" s="59" t="s">
        <v>164</v>
      </c>
      <c r="F236" s="59" t="s">
        <v>164</v>
      </c>
      <c r="G236" s="59" t="s">
        <v>164</v>
      </c>
      <c r="H236" s="59">
        <v>0</v>
      </c>
      <c r="I236" s="49" t="s">
        <v>165</v>
      </c>
    </row>
    <row r="237" spans="1:9" hidden="1" x14ac:dyDescent="0.25">
      <c r="A237" s="57">
        <v>1</v>
      </c>
      <c r="B237" s="58" t="s">
        <v>409</v>
      </c>
      <c r="C237" s="58">
        <v>86</v>
      </c>
      <c r="D237" s="59">
        <v>672421</v>
      </c>
      <c r="E237" s="59">
        <v>57828239</v>
      </c>
      <c r="F237" s="59">
        <v>633867</v>
      </c>
      <c r="G237" s="59">
        <v>24118154</v>
      </c>
      <c r="H237" s="59">
        <v>82580260</v>
      </c>
      <c r="I237" s="49" t="s">
        <v>167</v>
      </c>
    </row>
    <row r="238" spans="1:9" hidden="1" x14ac:dyDescent="0.25">
      <c r="A238" s="57">
        <v>2</v>
      </c>
      <c r="B238" s="58" t="s">
        <v>410</v>
      </c>
      <c r="C238" s="58">
        <v>93</v>
      </c>
      <c r="D238" s="59">
        <v>672421</v>
      </c>
      <c r="E238" s="59">
        <v>62535189</v>
      </c>
      <c r="F238" s="59">
        <v>1901600</v>
      </c>
      <c r="G238" s="59">
        <v>25719363</v>
      </c>
      <c r="H238" s="59">
        <v>90156152</v>
      </c>
      <c r="I238" s="49" t="s">
        <v>167</v>
      </c>
    </row>
    <row r="239" spans="1:9" hidden="1" x14ac:dyDescent="0.25">
      <c r="A239" s="57">
        <v>3</v>
      </c>
      <c r="B239" s="58" t="s">
        <v>411</v>
      </c>
      <c r="C239" s="58">
        <v>214</v>
      </c>
      <c r="D239" s="59">
        <v>672421</v>
      </c>
      <c r="E239" s="59">
        <v>143898177</v>
      </c>
      <c r="F239" s="59">
        <v>1056444</v>
      </c>
      <c r="G239" s="59">
        <v>39003926</v>
      </c>
      <c r="H239" s="59">
        <v>183958547</v>
      </c>
      <c r="I239" s="49" t="s">
        <v>167</v>
      </c>
    </row>
    <row r="240" spans="1:9" hidden="1" x14ac:dyDescent="0.25">
      <c r="A240" s="57">
        <v>4</v>
      </c>
      <c r="B240" s="58" t="s">
        <v>412</v>
      </c>
      <c r="C240" s="58">
        <v>81</v>
      </c>
      <c r="D240" s="59">
        <v>672421</v>
      </c>
      <c r="E240" s="59">
        <v>54466132</v>
      </c>
      <c r="F240" s="59">
        <v>0</v>
      </c>
      <c r="G240" s="59">
        <v>23986844</v>
      </c>
      <c r="H240" s="59">
        <v>78452976</v>
      </c>
      <c r="I240" s="49" t="s">
        <v>167</v>
      </c>
    </row>
    <row r="241" spans="1:9" hidden="1" x14ac:dyDescent="0.25">
      <c r="A241" s="57">
        <v>5</v>
      </c>
      <c r="B241" s="58" t="s">
        <v>413</v>
      </c>
      <c r="C241" s="58">
        <v>168</v>
      </c>
      <c r="D241" s="59">
        <v>672421</v>
      </c>
      <c r="E241" s="59">
        <v>112966793</v>
      </c>
      <c r="F241" s="59">
        <v>2535466</v>
      </c>
      <c r="G241" s="59">
        <v>38321360</v>
      </c>
      <c r="H241" s="59">
        <v>153823619</v>
      </c>
      <c r="I241" s="49" t="s">
        <v>167</v>
      </c>
    </row>
    <row r="242" spans="1:9" hidden="1" x14ac:dyDescent="0.25">
      <c r="A242" s="57">
        <v>6</v>
      </c>
      <c r="B242" s="58" t="s">
        <v>414</v>
      </c>
      <c r="C242" s="58">
        <v>154</v>
      </c>
      <c r="D242" s="59">
        <v>672421</v>
      </c>
      <c r="E242" s="59">
        <v>103552894</v>
      </c>
      <c r="F242" s="59">
        <v>1479022</v>
      </c>
      <c r="G242" s="59">
        <v>38836734</v>
      </c>
      <c r="H242" s="59">
        <v>143868650</v>
      </c>
      <c r="I242" s="49" t="s">
        <v>167</v>
      </c>
    </row>
    <row r="243" spans="1:9" hidden="1" x14ac:dyDescent="0.25">
      <c r="A243" s="57">
        <v>7</v>
      </c>
      <c r="B243" s="58" t="s">
        <v>415</v>
      </c>
      <c r="C243" s="58">
        <v>97</v>
      </c>
      <c r="D243" s="59">
        <v>672421</v>
      </c>
      <c r="E243" s="59">
        <v>65224875</v>
      </c>
      <c r="F243" s="59">
        <v>0</v>
      </c>
      <c r="G243" s="59">
        <v>35889575</v>
      </c>
      <c r="H243" s="59">
        <v>101114450</v>
      </c>
      <c r="I243" s="49" t="s">
        <v>167</v>
      </c>
    </row>
    <row r="244" spans="1:9" hidden="1" x14ac:dyDescent="0.25">
      <c r="A244" s="57">
        <v>8</v>
      </c>
      <c r="B244" s="58" t="s">
        <v>416</v>
      </c>
      <c r="C244" s="58">
        <v>29</v>
      </c>
      <c r="D244" s="59">
        <v>672421</v>
      </c>
      <c r="E244" s="59">
        <v>19500220</v>
      </c>
      <c r="F244" s="59">
        <v>0</v>
      </c>
      <c r="G244" s="59">
        <v>15877530</v>
      </c>
      <c r="H244" s="59">
        <v>35377750</v>
      </c>
      <c r="I244" s="49" t="s">
        <v>167</v>
      </c>
    </row>
    <row r="245" spans="1:9" hidden="1" x14ac:dyDescent="0.25">
      <c r="A245" s="57">
        <v>9</v>
      </c>
      <c r="B245" s="58" t="s">
        <v>417</v>
      </c>
      <c r="C245" s="58">
        <v>85</v>
      </c>
      <c r="D245" s="59">
        <v>672421</v>
      </c>
      <c r="E245" s="59">
        <v>57155818</v>
      </c>
      <c r="F245" s="59">
        <v>0</v>
      </c>
      <c r="G245" s="59">
        <v>19599809</v>
      </c>
      <c r="H245" s="59">
        <v>76755627</v>
      </c>
      <c r="I245" s="49" t="s">
        <v>167</v>
      </c>
    </row>
    <row r="246" spans="1:9" hidden="1" x14ac:dyDescent="0.25">
      <c r="A246" s="57">
        <v>10</v>
      </c>
      <c r="B246" s="58" t="s">
        <v>418</v>
      </c>
      <c r="C246" s="58">
        <v>114</v>
      </c>
      <c r="D246" s="59">
        <v>672421</v>
      </c>
      <c r="E246" s="59">
        <v>76656038</v>
      </c>
      <c r="F246" s="59">
        <v>0</v>
      </c>
      <c r="G246" s="59">
        <v>24823019</v>
      </c>
      <c r="H246" s="59">
        <v>101479057</v>
      </c>
      <c r="I246" s="49" t="s">
        <v>167</v>
      </c>
    </row>
    <row r="247" spans="1:9" hidden="1" x14ac:dyDescent="0.25">
      <c r="A247" s="57">
        <v>11</v>
      </c>
      <c r="B247" s="58" t="s">
        <v>419</v>
      </c>
      <c r="C247" s="58">
        <v>95</v>
      </c>
      <c r="D247" s="59">
        <v>672421</v>
      </c>
      <c r="E247" s="59">
        <v>63880032</v>
      </c>
      <c r="F247" s="59">
        <v>1056444</v>
      </c>
      <c r="G247" s="59">
        <v>27138226</v>
      </c>
      <c r="H247" s="59">
        <v>92074702</v>
      </c>
      <c r="I247" s="49" t="s">
        <v>167</v>
      </c>
    </row>
    <row r="248" spans="1:9" hidden="1" x14ac:dyDescent="0.25">
      <c r="A248" s="57">
        <v>12</v>
      </c>
      <c r="B248" s="58" t="s">
        <v>420</v>
      </c>
      <c r="C248" s="58">
        <v>116</v>
      </c>
      <c r="D248" s="59">
        <v>672421</v>
      </c>
      <c r="E248" s="59">
        <v>78000881</v>
      </c>
      <c r="F248" s="59">
        <v>0</v>
      </c>
      <c r="G248" s="59">
        <v>45559210</v>
      </c>
      <c r="H248" s="59">
        <v>123560091</v>
      </c>
      <c r="I248" s="49" t="s">
        <v>167</v>
      </c>
    </row>
    <row r="249" spans="1:9" hidden="1" x14ac:dyDescent="0.25">
      <c r="A249" s="57">
        <v>13</v>
      </c>
      <c r="B249" s="58" t="s">
        <v>421</v>
      </c>
      <c r="C249" s="58">
        <v>100</v>
      </c>
      <c r="D249" s="59">
        <v>672421</v>
      </c>
      <c r="E249" s="59">
        <v>67242139</v>
      </c>
      <c r="F249" s="59">
        <v>422578</v>
      </c>
      <c r="G249" s="59">
        <v>16275947</v>
      </c>
      <c r="H249" s="59">
        <v>83940664</v>
      </c>
      <c r="I249" s="49" t="s">
        <v>167</v>
      </c>
    </row>
    <row r="250" spans="1:9" hidden="1" x14ac:dyDescent="0.25">
      <c r="A250" s="57" t="s">
        <v>422</v>
      </c>
      <c r="B250" s="58" t="s">
        <v>423</v>
      </c>
      <c r="C250" s="58" t="s">
        <v>164</v>
      </c>
      <c r="D250" s="59" t="s">
        <v>164</v>
      </c>
      <c r="E250" s="59" t="s">
        <v>164</v>
      </c>
      <c r="F250" s="59" t="s">
        <v>164</v>
      </c>
      <c r="G250" s="59" t="s">
        <v>164</v>
      </c>
      <c r="H250" s="59">
        <v>0</v>
      </c>
      <c r="I250" s="49" t="s">
        <v>165</v>
      </c>
    </row>
    <row r="251" spans="1:9" hidden="1" x14ac:dyDescent="0.25">
      <c r="A251" s="57">
        <v>1</v>
      </c>
      <c r="B251" s="58" t="s">
        <v>424</v>
      </c>
      <c r="C251" s="58">
        <v>277</v>
      </c>
      <c r="D251" s="59">
        <v>672421</v>
      </c>
      <c r="E251" s="59">
        <v>186260724</v>
      </c>
      <c r="F251" s="59">
        <v>633867</v>
      </c>
      <c r="G251" s="59">
        <v>26367395</v>
      </c>
      <c r="H251" s="59">
        <v>213261986</v>
      </c>
      <c r="I251" s="49" t="s">
        <v>167</v>
      </c>
    </row>
    <row r="252" spans="1:9" hidden="1" x14ac:dyDescent="0.25">
      <c r="A252" s="57">
        <v>2</v>
      </c>
      <c r="B252" s="58" t="s">
        <v>425</v>
      </c>
      <c r="C252" s="58">
        <v>195</v>
      </c>
      <c r="D252" s="59">
        <v>672421</v>
      </c>
      <c r="E252" s="59">
        <v>131122170</v>
      </c>
      <c r="F252" s="59">
        <v>633867</v>
      </c>
      <c r="G252" s="59">
        <v>20101350</v>
      </c>
      <c r="H252" s="59">
        <v>151857387</v>
      </c>
      <c r="I252" s="49" t="s">
        <v>167</v>
      </c>
    </row>
    <row r="253" spans="1:9" hidden="1" x14ac:dyDescent="0.25">
      <c r="A253" s="57">
        <v>3</v>
      </c>
      <c r="B253" s="58" t="s">
        <v>426</v>
      </c>
      <c r="C253" s="58">
        <v>144</v>
      </c>
      <c r="D253" s="59">
        <v>672421</v>
      </c>
      <c r="E253" s="59">
        <v>96828680</v>
      </c>
      <c r="F253" s="59">
        <v>422578</v>
      </c>
      <c r="G253" s="59">
        <v>21386742</v>
      </c>
      <c r="H253" s="59">
        <v>118638000</v>
      </c>
      <c r="I253" s="49" t="s">
        <v>167</v>
      </c>
    </row>
    <row r="254" spans="1:9" hidden="1" x14ac:dyDescent="0.25">
      <c r="A254" s="57">
        <v>4</v>
      </c>
      <c r="B254" s="58" t="s">
        <v>427</v>
      </c>
      <c r="C254" s="58">
        <v>161</v>
      </c>
      <c r="D254" s="59">
        <v>672421</v>
      </c>
      <c r="E254" s="59">
        <v>108259843</v>
      </c>
      <c r="F254" s="59">
        <v>422578</v>
      </c>
      <c r="G254" s="59">
        <v>19072326</v>
      </c>
      <c r="H254" s="59">
        <v>127754747</v>
      </c>
      <c r="I254" s="49" t="s">
        <v>167</v>
      </c>
    </row>
    <row r="255" spans="1:9" hidden="1" x14ac:dyDescent="0.25">
      <c r="A255" s="57">
        <v>5</v>
      </c>
      <c r="B255" s="58" t="s">
        <v>428</v>
      </c>
      <c r="C255" s="58">
        <v>214</v>
      </c>
      <c r="D255" s="59">
        <v>672421</v>
      </c>
      <c r="E255" s="59">
        <v>143898177</v>
      </c>
      <c r="F255" s="59">
        <v>5070933</v>
      </c>
      <c r="G255" s="59">
        <v>25732865</v>
      </c>
      <c r="H255" s="59">
        <v>174701975</v>
      </c>
      <c r="I255" s="49" t="s">
        <v>167</v>
      </c>
    </row>
    <row r="256" spans="1:9" hidden="1" x14ac:dyDescent="0.25">
      <c r="A256" s="57">
        <v>6</v>
      </c>
      <c r="B256" s="58" t="s">
        <v>429</v>
      </c>
      <c r="C256" s="58">
        <v>198</v>
      </c>
      <c r="D256" s="59">
        <v>672421</v>
      </c>
      <c r="E256" s="59">
        <v>133139435</v>
      </c>
      <c r="F256" s="59">
        <v>1056444</v>
      </c>
      <c r="G256" s="59">
        <v>31237393</v>
      </c>
      <c r="H256" s="59">
        <v>165433272</v>
      </c>
      <c r="I256" s="49" t="s">
        <v>167</v>
      </c>
    </row>
    <row r="257" spans="1:9" hidden="1" x14ac:dyDescent="0.25">
      <c r="A257" s="57">
        <v>7</v>
      </c>
      <c r="B257" s="58" t="s">
        <v>430</v>
      </c>
      <c r="C257" s="58">
        <v>121</v>
      </c>
      <c r="D257" s="59">
        <v>672421</v>
      </c>
      <c r="E257" s="59">
        <v>81362988</v>
      </c>
      <c r="F257" s="59">
        <v>1901600</v>
      </c>
      <c r="G257" s="59">
        <v>23347071</v>
      </c>
      <c r="H257" s="59">
        <v>106611659</v>
      </c>
      <c r="I257" s="49" t="s">
        <v>167</v>
      </c>
    </row>
    <row r="258" spans="1:9" hidden="1" x14ac:dyDescent="0.25">
      <c r="A258" s="57">
        <v>8</v>
      </c>
      <c r="B258" s="58" t="s">
        <v>431</v>
      </c>
      <c r="C258" s="58">
        <v>130</v>
      </c>
      <c r="D258" s="59">
        <v>672421</v>
      </c>
      <c r="E258" s="59">
        <v>87414780</v>
      </c>
      <c r="F258" s="59">
        <v>0</v>
      </c>
      <c r="G258" s="59">
        <v>19713571</v>
      </c>
      <c r="H258" s="59">
        <v>107128351</v>
      </c>
      <c r="I258" s="49" t="s">
        <v>167</v>
      </c>
    </row>
    <row r="259" spans="1:9" hidden="1" x14ac:dyDescent="0.25">
      <c r="A259" s="57">
        <v>9</v>
      </c>
      <c r="B259" s="58" t="s">
        <v>432</v>
      </c>
      <c r="C259" s="58">
        <v>126</v>
      </c>
      <c r="D259" s="59">
        <v>672421</v>
      </c>
      <c r="E259" s="59">
        <v>84725095</v>
      </c>
      <c r="F259" s="59">
        <v>0</v>
      </c>
      <c r="G259" s="59">
        <v>16087376</v>
      </c>
      <c r="H259" s="59">
        <v>100812471</v>
      </c>
      <c r="I259" s="49" t="s">
        <v>167</v>
      </c>
    </row>
    <row r="260" spans="1:9" hidden="1" x14ac:dyDescent="0.25">
      <c r="A260" s="57">
        <v>10</v>
      </c>
      <c r="B260" s="58" t="s">
        <v>433</v>
      </c>
      <c r="C260" s="58">
        <v>154</v>
      </c>
      <c r="D260" s="59">
        <v>672421</v>
      </c>
      <c r="E260" s="59">
        <v>103552894</v>
      </c>
      <c r="F260" s="59">
        <v>0</v>
      </c>
      <c r="G260" s="59">
        <v>15505499</v>
      </c>
      <c r="H260" s="59">
        <v>119058393</v>
      </c>
      <c r="I260" s="49" t="s">
        <v>167</v>
      </c>
    </row>
    <row r="261" spans="1:9" hidden="1" x14ac:dyDescent="0.25">
      <c r="A261" s="57">
        <v>11</v>
      </c>
      <c r="B261" s="58" t="s">
        <v>434</v>
      </c>
      <c r="C261" s="58">
        <v>144</v>
      </c>
      <c r="D261" s="59">
        <v>672421</v>
      </c>
      <c r="E261" s="59">
        <v>96828680</v>
      </c>
      <c r="F261" s="59">
        <v>211289</v>
      </c>
      <c r="G261" s="59">
        <v>24038811</v>
      </c>
      <c r="H261" s="59">
        <v>121078780</v>
      </c>
      <c r="I261" s="49" t="s">
        <v>167</v>
      </c>
    </row>
    <row r="262" spans="1:9" hidden="1" x14ac:dyDescent="0.25">
      <c r="A262" s="57" t="s">
        <v>435</v>
      </c>
      <c r="B262" s="58" t="s">
        <v>436</v>
      </c>
      <c r="C262" s="58" t="s">
        <v>164</v>
      </c>
      <c r="D262" s="59" t="s">
        <v>164</v>
      </c>
      <c r="E262" s="59" t="s">
        <v>164</v>
      </c>
      <c r="F262" s="59" t="s">
        <v>164</v>
      </c>
      <c r="G262" s="59" t="s">
        <v>164</v>
      </c>
      <c r="H262" s="59">
        <v>0</v>
      </c>
      <c r="I262" s="49" t="s">
        <v>165</v>
      </c>
    </row>
    <row r="263" spans="1:9" hidden="1" x14ac:dyDescent="0.25">
      <c r="A263" s="57">
        <v>1</v>
      </c>
      <c r="B263" s="58" t="s">
        <v>437</v>
      </c>
      <c r="C263" s="58">
        <v>100</v>
      </c>
      <c r="D263" s="59">
        <v>672421</v>
      </c>
      <c r="E263" s="59">
        <v>67242139</v>
      </c>
      <c r="F263" s="59">
        <v>0</v>
      </c>
      <c r="G263" s="59">
        <v>42659278</v>
      </c>
      <c r="H263" s="59">
        <v>109901417</v>
      </c>
      <c r="I263" s="49" t="s">
        <v>167</v>
      </c>
    </row>
    <row r="264" spans="1:9" hidden="1" x14ac:dyDescent="0.25">
      <c r="A264" s="57">
        <v>2</v>
      </c>
      <c r="B264" s="58" t="s">
        <v>438</v>
      </c>
      <c r="C264" s="58">
        <v>193</v>
      </c>
      <c r="D264" s="59">
        <v>672421</v>
      </c>
      <c r="E264" s="59">
        <v>129777328</v>
      </c>
      <c r="F264" s="59">
        <v>3803200</v>
      </c>
      <c r="G264" s="59">
        <v>51781246</v>
      </c>
      <c r="H264" s="59">
        <v>185361774</v>
      </c>
      <c r="I264" s="49" t="s">
        <v>167</v>
      </c>
    </row>
    <row r="265" spans="1:9" hidden="1" x14ac:dyDescent="0.25">
      <c r="A265" s="57">
        <v>3</v>
      </c>
      <c r="B265" s="58" t="s">
        <v>439</v>
      </c>
      <c r="C265" s="58">
        <v>190</v>
      </c>
      <c r="D265" s="59">
        <v>672421</v>
      </c>
      <c r="E265" s="59">
        <v>127760063</v>
      </c>
      <c r="F265" s="59">
        <v>422578</v>
      </c>
      <c r="G265" s="59">
        <v>44915193</v>
      </c>
      <c r="H265" s="59">
        <v>173097834</v>
      </c>
      <c r="I265" s="49" t="s">
        <v>167</v>
      </c>
    </row>
    <row r="266" spans="1:9" hidden="1" x14ac:dyDescent="0.25">
      <c r="A266" s="57">
        <v>4</v>
      </c>
      <c r="B266" s="58" t="s">
        <v>440</v>
      </c>
      <c r="C266" s="58">
        <v>139</v>
      </c>
      <c r="D266" s="59">
        <v>672421</v>
      </c>
      <c r="E266" s="59">
        <v>93466573</v>
      </c>
      <c r="F266" s="59">
        <v>2958044</v>
      </c>
      <c r="G266" s="59">
        <v>75452985</v>
      </c>
      <c r="H266" s="59">
        <v>171877602</v>
      </c>
      <c r="I266" s="49" t="s">
        <v>167</v>
      </c>
    </row>
    <row r="267" spans="1:9" hidden="1" x14ac:dyDescent="0.25">
      <c r="A267" s="57">
        <v>5</v>
      </c>
      <c r="B267" s="58" t="s">
        <v>441</v>
      </c>
      <c r="C267" s="58">
        <v>139</v>
      </c>
      <c r="D267" s="59">
        <v>672421</v>
      </c>
      <c r="E267" s="59">
        <v>93466573</v>
      </c>
      <c r="F267" s="59">
        <v>1267733</v>
      </c>
      <c r="G267" s="59">
        <v>27890313</v>
      </c>
      <c r="H267" s="59">
        <v>122624619</v>
      </c>
      <c r="I267" s="49" t="s">
        <v>167</v>
      </c>
    </row>
    <row r="268" spans="1:9" hidden="1" x14ac:dyDescent="0.25">
      <c r="A268" s="57">
        <v>6</v>
      </c>
      <c r="B268" s="58" t="s">
        <v>442</v>
      </c>
      <c r="C268" s="58">
        <v>30</v>
      </c>
      <c r="D268" s="59">
        <v>672421</v>
      </c>
      <c r="E268" s="59">
        <v>20172642</v>
      </c>
      <c r="F268" s="59">
        <v>211289</v>
      </c>
      <c r="G268" s="59">
        <v>14390926</v>
      </c>
      <c r="H268" s="59">
        <v>34774857</v>
      </c>
      <c r="I268" s="49" t="s">
        <v>167</v>
      </c>
    </row>
    <row r="269" spans="1:9" hidden="1" x14ac:dyDescent="0.25">
      <c r="A269" s="57">
        <v>7</v>
      </c>
      <c r="B269" s="58" t="s">
        <v>443</v>
      </c>
      <c r="C269" s="58">
        <v>50</v>
      </c>
      <c r="D269" s="59">
        <v>672421</v>
      </c>
      <c r="E269" s="59">
        <v>33621069</v>
      </c>
      <c r="F269" s="59">
        <v>0</v>
      </c>
      <c r="G269" s="59">
        <v>38860410</v>
      </c>
      <c r="H269" s="59">
        <v>72481479</v>
      </c>
      <c r="I269" s="49" t="s">
        <v>167</v>
      </c>
    </row>
    <row r="270" spans="1:9" hidden="1" x14ac:dyDescent="0.25">
      <c r="A270" s="57" t="s">
        <v>444</v>
      </c>
      <c r="B270" s="58" t="s">
        <v>445</v>
      </c>
      <c r="C270" s="58" t="s">
        <v>164</v>
      </c>
      <c r="D270" s="59" t="s">
        <v>164</v>
      </c>
      <c r="E270" s="59" t="s">
        <v>164</v>
      </c>
      <c r="F270" s="59" t="s">
        <v>164</v>
      </c>
      <c r="G270" s="59" t="s">
        <v>164</v>
      </c>
      <c r="H270" s="59">
        <v>0</v>
      </c>
      <c r="I270" s="49" t="s">
        <v>165</v>
      </c>
    </row>
    <row r="271" spans="1:9" hidden="1" x14ac:dyDescent="0.25">
      <c r="A271" s="57">
        <v>1</v>
      </c>
      <c r="B271" s="58" t="s">
        <v>446</v>
      </c>
      <c r="C271" s="58">
        <v>200</v>
      </c>
      <c r="D271" s="59">
        <v>672421</v>
      </c>
      <c r="E271" s="59">
        <v>134484277</v>
      </c>
      <c r="F271" s="59">
        <v>1479022</v>
      </c>
      <c r="G271" s="59">
        <v>24135175</v>
      </c>
      <c r="H271" s="59">
        <v>160098474</v>
      </c>
      <c r="I271" s="49" t="s">
        <v>167</v>
      </c>
    </row>
    <row r="272" spans="1:9" hidden="1" x14ac:dyDescent="0.25">
      <c r="A272" s="57">
        <v>2</v>
      </c>
      <c r="B272" s="58" t="s">
        <v>447</v>
      </c>
      <c r="C272" s="58">
        <v>227</v>
      </c>
      <c r="D272" s="59">
        <v>672421</v>
      </c>
      <c r="E272" s="59">
        <v>152639655</v>
      </c>
      <c r="F272" s="59">
        <v>0</v>
      </c>
      <c r="G272" s="59">
        <v>17422434</v>
      </c>
      <c r="H272" s="59">
        <v>170062089</v>
      </c>
      <c r="I272" s="49" t="s">
        <v>167</v>
      </c>
    </row>
    <row r="273" spans="1:9" hidden="1" x14ac:dyDescent="0.25">
      <c r="A273" s="57">
        <v>3</v>
      </c>
      <c r="B273" s="58" t="s">
        <v>448</v>
      </c>
      <c r="C273" s="58">
        <v>145</v>
      </c>
      <c r="D273" s="59">
        <v>672421</v>
      </c>
      <c r="E273" s="59">
        <v>97501101</v>
      </c>
      <c r="F273" s="59">
        <v>0</v>
      </c>
      <c r="G273" s="59">
        <v>15720675</v>
      </c>
      <c r="H273" s="59">
        <v>113221776</v>
      </c>
      <c r="I273" s="49" t="s">
        <v>167</v>
      </c>
    </row>
    <row r="274" spans="1:9" hidden="1" x14ac:dyDescent="0.25">
      <c r="A274" s="57">
        <v>4</v>
      </c>
      <c r="B274" s="58" t="s">
        <v>449</v>
      </c>
      <c r="C274" s="58">
        <v>142</v>
      </c>
      <c r="D274" s="59">
        <v>672421</v>
      </c>
      <c r="E274" s="59">
        <v>95483837</v>
      </c>
      <c r="F274" s="59">
        <v>0</v>
      </c>
      <c r="G274" s="59">
        <v>16476644</v>
      </c>
      <c r="H274" s="59">
        <v>111960481</v>
      </c>
      <c r="I274" s="49" t="s">
        <v>167</v>
      </c>
    </row>
    <row r="275" spans="1:9" hidden="1" x14ac:dyDescent="0.25">
      <c r="A275" s="57">
        <v>5</v>
      </c>
      <c r="B275" s="58" t="s">
        <v>450</v>
      </c>
      <c r="C275" s="58">
        <v>167</v>
      </c>
      <c r="D275" s="59">
        <v>672421</v>
      </c>
      <c r="E275" s="59">
        <v>112294372</v>
      </c>
      <c r="F275" s="59">
        <v>2324178</v>
      </c>
      <c r="G275" s="59">
        <v>22874951</v>
      </c>
      <c r="H275" s="59">
        <v>137493501</v>
      </c>
      <c r="I275" s="49" t="s">
        <v>167</v>
      </c>
    </row>
    <row r="276" spans="1:9" hidden="1" x14ac:dyDescent="0.25">
      <c r="A276" s="57">
        <v>6</v>
      </c>
      <c r="B276" s="58" t="s">
        <v>451</v>
      </c>
      <c r="C276" s="58">
        <v>125</v>
      </c>
      <c r="D276" s="59">
        <v>672421</v>
      </c>
      <c r="E276" s="59">
        <v>84052673</v>
      </c>
      <c r="F276" s="59">
        <v>0</v>
      </c>
      <c r="G276" s="59">
        <v>17413952</v>
      </c>
      <c r="H276" s="59">
        <v>101466625</v>
      </c>
      <c r="I276" s="49" t="s">
        <v>167</v>
      </c>
    </row>
    <row r="277" spans="1:9" hidden="1" x14ac:dyDescent="0.25">
      <c r="A277" s="57">
        <v>7</v>
      </c>
      <c r="B277" s="58" t="s">
        <v>452</v>
      </c>
      <c r="C277" s="58">
        <v>83</v>
      </c>
      <c r="D277" s="59">
        <v>672421</v>
      </c>
      <c r="E277" s="59">
        <v>55810975</v>
      </c>
      <c r="F277" s="59">
        <v>0</v>
      </c>
      <c r="G277" s="59">
        <v>12915632</v>
      </c>
      <c r="H277" s="59">
        <v>68726607</v>
      </c>
      <c r="I277" s="49" t="s">
        <v>167</v>
      </c>
    </row>
    <row r="278" spans="1:9" hidden="1" x14ac:dyDescent="0.25">
      <c r="A278" s="57">
        <v>8</v>
      </c>
      <c r="B278" s="58" t="s">
        <v>453</v>
      </c>
      <c r="C278" s="58">
        <v>15</v>
      </c>
      <c r="D278" s="59">
        <v>672421</v>
      </c>
      <c r="E278" s="59">
        <v>10086321</v>
      </c>
      <c r="F278" s="59">
        <v>0</v>
      </c>
      <c r="G278" s="59">
        <v>11181463</v>
      </c>
      <c r="H278" s="59">
        <v>21267784</v>
      </c>
      <c r="I278" s="49" t="s">
        <v>167</v>
      </c>
    </row>
    <row r="279" spans="1:9" hidden="1" x14ac:dyDescent="0.25">
      <c r="A279" s="57">
        <v>9</v>
      </c>
      <c r="B279" s="58" t="s">
        <v>454</v>
      </c>
      <c r="C279" s="58">
        <v>106</v>
      </c>
      <c r="D279" s="59">
        <v>672421</v>
      </c>
      <c r="E279" s="59">
        <v>71276667</v>
      </c>
      <c r="F279" s="59">
        <v>0</v>
      </c>
      <c r="G279" s="59">
        <v>13523580</v>
      </c>
      <c r="H279" s="59">
        <v>84800247</v>
      </c>
      <c r="I279" s="49" t="s">
        <v>167</v>
      </c>
    </row>
    <row r="280" spans="1:9" hidden="1" x14ac:dyDescent="0.25">
      <c r="A280" s="57">
        <v>10</v>
      </c>
      <c r="B280" s="58" t="s">
        <v>455</v>
      </c>
      <c r="C280" s="58">
        <v>135</v>
      </c>
      <c r="D280" s="59">
        <v>672421</v>
      </c>
      <c r="E280" s="59">
        <v>90776887</v>
      </c>
      <c r="F280" s="59">
        <v>211289</v>
      </c>
      <c r="G280" s="59">
        <v>14309321</v>
      </c>
      <c r="H280" s="59">
        <v>105297497</v>
      </c>
      <c r="I280" s="49" t="s">
        <v>167</v>
      </c>
    </row>
    <row r="281" spans="1:9" hidden="1" x14ac:dyDescent="0.25">
      <c r="A281" s="57">
        <v>11</v>
      </c>
      <c r="B281" s="58" t="s">
        <v>456</v>
      </c>
      <c r="C281" s="58">
        <v>81</v>
      </c>
      <c r="D281" s="59">
        <v>672421</v>
      </c>
      <c r="E281" s="59">
        <v>54466132</v>
      </c>
      <c r="F281" s="59">
        <v>0</v>
      </c>
      <c r="G281" s="59">
        <v>12946918</v>
      </c>
      <c r="H281" s="59">
        <v>67413050</v>
      </c>
      <c r="I281" s="49" t="s">
        <v>167</v>
      </c>
    </row>
    <row r="282" spans="1:9" hidden="1" x14ac:dyDescent="0.25">
      <c r="A282" s="57">
        <v>12</v>
      </c>
      <c r="B282" s="58" t="s">
        <v>457</v>
      </c>
      <c r="C282" s="58">
        <v>81</v>
      </c>
      <c r="D282" s="59">
        <v>672421</v>
      </c>
      <c r="E282" s="59">
        <v>54466132</v>
      </c>
      <c r="F282" s="59">
        <v>0</v>
      </c>
      <c r="G282" s="59">
        <v>14286551</v>
      </c>
      <c r="H282" s="59">
        <v>68752683</v>
      </c>
      <c r="I282" s="49" t="s">
        <v>167</v>
      </c>
    </row>
    <row r="283" spans="1:9" hidden="1" x14ac:dyDescent="0.25">
      <c r="A283" s="57" t="s">
        <v>458</v>
      </c>
      <c r="B283" s="58" t="s">
        <v>459</v>
      </c>
      <c r="C283" s="58" t="s">
        <v>164</v>
      </c>
      <c r="D283" s="59" t="s">
        <v>164</v>
      </c>
      <c r="E283" s="59" t="s">
        <v>164</v>
      </c>
      <c r="F283" s="59" t="s">
        <v>164</v>
      </c>
      <c r="G283" s="59" t="s">
        <v>164</v>
      </c>
      <c r="H283" s="59">
        <v>0</v>
      </c>
      <c r="I283" s="49" t="s">
        <v>165</v>
      </c>
    </row>
    <row r="284" spans="1:9" hidden="1" x14ac:dyDescent="0.25">
      <c r="A284" s="57">
        <v>1</v>
      </c>
      <c r="B284" s="58" t="s">
        <v>460</v>
      </c>
      <c r="C284" s="58">
        <v>291</v>
      </c>
      <c r="D284" s="59">
        <v>672421</v>
      </c>
      <c r="E284" s="59">
        <v>195674624</v>
      </c>
      <c r="F284" s="59">
        <v>633867</v>
      </c>
      <c r="G284" s="59">
        <v>34963742</v>
      </c>
      <c r="H284" s="59">
        <v>231272233</v>
      </c>
      <c r="I284" s="49" t="s">
        <v>167</v>
      </c>
    </row>
    <row r="285" spans="1:9" hidden="1" x14ac:dyDescent="0.25">
      <c r="A285" s="57">
        <v>2</v>
      </c>
      <c r="B285" s="58" t="s">
        <v>461</v>
      </c>
      <c r="C285" s="58">
        <v>141</v>
      </c>
      <c r="D285" s="59">
        <v>672421</v>
      </c>
      <c r="E285" s="59">
        <v>94811416</v>
      </c>
      <c r="F285" s="59">
        <v>211289</v>
      </c>
      <c r="G285" s="59">
        <v>18110036</v>
      </c>
      <c r="H285" s="59">
        <v>113132741</v>
      </c>
      <c r="I285" s="49" t="s">
        <v>167</v>
      </c>
    </row>
    <row r="286" spans="1:9" hidden="1" x14ac:dyDescent="0.25">
      <c r="A286" s="57">
        <v>3</v>
      </c>
      <c r="B286" s="58" t="s">
        <v>462</v>
      </c>
      <c r="C286" s="58">
        <v>108</v>
      </c>
      <c r="D286" s="59">
        <v>672421</v>
      </c>
      <c r="E286" s="59">
        <v>72621510</v>
      </c>
      <c r="F286" s="59">
        <v>422578</v>
      </c>
      <c r="G286" s="59">
        <v>19203418</v>
      </c>
      <c r="H286" s="59">
        <v>92247506</v>
      </c>
      <c r="I286" s="49" t="s">
        <v>167</v>
      </c>
    </row>
    <row r="287" spans="1:9" hidden="1" x14ac:dyDescent="0.25">
      <c r="A287" s="57">
        <v>4</v>
      </c>
      <c r="B287" s="58" t="s">
        <v>463</v>
      </c>
      <c r="C287" s="58">
        <v>103</v>
      </c>
      <c r="D287" s="59">
        <v>672421</v>
      </c>
      <c r="E287" s="59">
        <v>69259403</v>
      </c>
      <c r="F287" s="59">
        <v>0</v>
      </c>
      <c r="G287" s="59">
        <v>19665545</v>
      </c>
      <c r="H287" s="59">
        <v>88924948</v>
      </c>
      <c r="I287" s="49" t="s">
        <v>167</v>
      </c>
    </row>
    <row r="288" spans="1:9" hidden="1" x14ac:dyDescent="0.25">
      <c r="A288" s="57">
        <v>5</v>
      </c>
      <c r="B288" s="58" t="s">
        <v>464</v>
      </c>
      <c r="C288" s="58">
        <v>158</v>
      </c>
      <c r="D288" s="59">
        <v>672421</v>
      </c>
      <c r="E288" s="59">
        <v>106242579</v>
      </c>
      <c r="F288" s="59">
        <v>6761244</v>
      </c>
      <c r="G288" s="59">
        <v>29046333</v>
      </c>
      <c r="H288" s="59">
        <v>142050156</v>
      </c>
      <c r="I288" s="49" t="s">
        <v>167</v>
      </c>
    </row>
    <row r="289" spans="1:9" hidden="1" x14ac:dyDescent="0.25">
      <c r="A289" s="57">
        <v>6</v>
      </c>
      <c r="B289" s="58" t="s">
        <v>465</v>
      </c>
      <c r="C289" s="58">
        <v>126</v>
      </c>
      <c r="D289" s="59">
        <v>672421</v>
      </c>
      <c r="E289" s="59">
        <v>84725095</v>
      </c>
      <c r="F289" s="59">
        <v>211289</v>
      </c>
      <c r="G289" s="59">
        <v>18157817</v>
      </c>
      <c r="H289" s="59">
        <v>103094201</v>
      </c>
      <c r="I289" s="49" t="s">
        <v>167</v>
      </c>
    </row>
    <row r="290" spans="1:9" hidden="1" x14ac:dyDescent="0.25">
      <c r="A290" s="57">
        <v>7</v>
      </c>
      <c r="B290" s="58" t="s">
        <v>466</v>
      </c>
      <c r="C290" s="58">
        <v>142</v>
      </c>
      <c r="D290" s="59">
        <v>672421</v>
      </c>
      <c r="E290" s="59">
        <v>95483837</v>
      </c>
      <c r="F290" s="59">
        <v>1901600</v>
      </c>
      <c r="G290" s="59">
        <v>32001485</v>
      </c>
      <c r="H290" s="59">
        <v>129386922</v>
      </c>
      <c r="I290" s="49" t="s">
        <v>167</v>
      </c>
    </row>
    <row r="291" spans="1:9" hidden="1" x14ac:dyDescent="0.25">
      <c r="A291" s="57">
        <v>8</v>
      </c>
      <c r="B291" s="58" t="s">
        <v>467</v>
      </c>
      <c r="C291" s="58">
        <v>278</v>
      </c>
      <c r="D291" s="59">
        <v>672421</v>
      </c>
      <c r="E291" s="59">
        <v>186933146</v>
      </c>
      <c r="F291" s="59">
        <v>4859644</v>
      </c>
      <c r="G291" s="59">
        <v>43217696</v>
      </c>
      <c r="H291" s="59">
        <v>235010486</v>
      </c>
      <c r="I291" s="49" t="s">
        <v>167</v>
      </c>
    </row>
    <row r="292" spans="1:9" hidden="1" x14ac:dyDescent="0.25">
      <c r="A292" s="57">
        <v>9</v>
      </c>
      <c r="B292" s="58" t="s">
        <v>468</v>
      </c>
      <c r="C292" s="58">
        <v>134</v>
      </c>
      <c r="D292" s="59">
        <v>672421</v>
      </c>
      <c r="E292" s="59">
        <v>90104466</v>
      </c>
      <c r="F292" s="59">
        <v>3169333</v>
      </c>
      <c r="G292" s="59">
        <v>27209612</v>
      </c>
      <c r="H292" s="59">
        <v>120483411</v>
      </c>
      <c r="I292" s="49" t="s">
        <v>167</v>
      </c>
    </row>
    <row r="293" spans="1:9" hidden="1" x14ac:dyDescent="0.25">
      <c r="A293" s="57">
        <v>10</v>
      </c>
      <c r="B293" s="58" t="s">
        <v>469</v>
      </c>
      <c r="C293" s="58">
        <v>176</v>
      </c>
      <c r="D293" s="59">
        <v>672421</v>
      </c>
      <c r="E293" s="59">
        <v>118346164</v>
      </c>
      <c r="F293" s="59">
        <v>1690311</v>
      </c>
      <c r="G293" s="59">
        <v>25408387</v>
      </c>
      <c r="H293" s="59">
        <v>145444862</v>
      </c>
      <c r="I293" s="49" t="s">
        <v>167</v>
      </c>
    </row>
    <row r="294" spans="1:9" hidden="1" x14ac:dyDescent="0.25">
      <c r="A294" s="57">
        <v>11</v>
      </c>
      <c r="B294" s="58" t="s">
        <v>470</v>
      </c>
      <c r="C294" s="58">
        <v>63</v>
      </c>
      <c r="D294" s="59">
        <v>672421</v>
      </c>
      <c r="E294" s="59">
        <v>42362547</v>
      </c>
      <c r="F294" s="59">
        <v>211289</v>
      </c>
      <c r="G294" s="59">
        <v>12482695</v>
      </c>
      <c r="H294" s="59">
        <v>55056531</v>
      </c>
      <c r="I294" s="49" t="s">
        <v>167</v>
      </c>
    </row>
    <row r="295" spans="1:9" hidden="1" x14ac:dyDescent="0.25">
      <c r="A295" s="57">
        <v>12</v>
      </c>
      <c r="B295" s="58" t="s">
        <v>471</v>
      </c>
      <c r="C295" s="58">
        <v>122</v>
      </c>
      <c r="D295" s="59">
        <v>672421</v>
      </c>
      <c r="E295" s="59">
        <v>82035409</v>
      </c>
      <c r="F295" s="59">
        <v>845155</v>
      </c>
      <c r="G295" s="59">
        <v>28966158</v>
      </c>
      <c r="H295" s="59">
        <v>111846722</v>
      </c>
      <c r="I295" s="49" t="s">
        <v>167</v>
      </c>
    </row>
    <row r="296" spans="1:9" hidden="1" x14ac:dyDescent="0.25">
      <c r="A296" s="57" t="s">
        <v>472</v>
      </c>
      <c r="B296" s="58" t="s">
        <v>473</v>
      </c>
      <c r="C296" s="58" t="s">
        <v>164</v>
      </c>
      <c r="D296" s="59" t="s">
        <v>164</v>
      </c>
      <c r="E296" s="59" t="s">
        <v>164</v>
      </c>
      <c r="F296" s="59" t="s">
        <v>164</v>
      </c>
      <c r="G296" s="59" t="s">
        <v>164</v>
      </c>
      <c r="H296" s="59">
        <v>0</v>
      </c>
      <c r="I296" s="49" t="s">
        <v>165</v>
      </c>
    </row>
    <row r="297" spans="1:9" hidden="1" x14ac:dyDescent="0.25">
      <c r="A297" s="57">
        <v>1</v>
      </c>
      <c r="B297" s="58" t="s">
        <v>474</v>
      </c>
      <c r="C297" s="58">
        <v>46</v>
      </c>
      <c r="D297" s="59">
        <v>672421</v>
      </c>
      <c r="E297" s="59">
        <v>30931384</v>
      </c>
      <c r="F297" s="59">
        <v>0</v>
      </c>
      <c r="G297" s="59">
        <v>14708111</v>
      </c>
      <c r="H297" s="59">
        <v>45639495</v>
      </c>
      <c r="I297" s="49" t="s">
        <v>167</v>
      </c>
    </row>
    <row r="298" spans="1:9" hidden="1" x14ac:dyDescent="0.25">
      <c r="A298" s="57">
        <v>2</v>
      </c>
      <c r="B298" s="58" t="s">
        <v>475</v>
      </c>
      <c r="C298" s="58">
        <v>40</v>
      </c>
      <c r="D298" s="59">
        <v>672421</v>
      </c>
      <c r="E298" s="59">
        <v>26896855</v>
      </c>
      <c r="F298" s="59">
        <v>211289</v>
      </c>
      <c r="G298" s="59">
        <v>22223459</v>
      </c>
      <c r="H298" s="59">
        <v>49331603</v>
      </c>
      <c r="I298" s="49" t="s">
        <v>167</v>
      </c>
    </row>
    <row r="299" spans="1:9" hidden="1" x14ac:dyDescent="0.25">
      <c r="A299" s="57">
        <v>3</v>
      </c>
      <c r="B299" s="58" t="s">
        <v>476</v>
      </c>
      <c r="C299" s="58">
        <v>328</v>
      </c>
      <c r="D299" s="59">
        <v>672421</v>
      </c>
      <c r="E299" s="59">
        <v>220554215</v>
      </c>
      <c r="F299" s="59">
        <v>32538485</v>
      </c>
      <c r="G299" s="59">
        <v>84239852</v>
      </c>
      <c r="H299" s="59">
        <v>337332552</v>
      </c>
      <c r="I299" s="49" t="s">
        <v>167</v>
      </c>
    </row>
    <row r="300" spans="1:9" hidden="1" x14ac:dyDescent="0.25">
      <c r="A300" s="57">
        <v>4</v>
      </c>
      <c r="B300" s="58" t="s">
        <v>477</v>
      </c>
      <c r="C300" s="58">
        <v>109</v>
      </c>
      <c r="D300" s="59">
        <v>672421</v>
      </c>
      <c r="E300" s="59">
        <v>73293931</v>
      </c>
      <c r="F300" s="59">
        <v>2112889</v>
      </c>
      <c r="G300" s="59">
        <v>32937813</v>
      </c>
      <c r="H300" s="59">
        <v>108344633</v>
      </c>
      <c r="I300" s="49" t="s">
        <v>167</v>
      </c>
    </row>
    <row r="301" spans="1:9" hidden="1" x14ac:dyDescent="0.25">
      <c r="A301" s="57">
        <v>5</v>
      </c>
      <c r="B301" s="58" t="s">
        <v>478</v>
      </c>
      <c r="C301" s="58">
        <v>112</v>
      </c>
      <c r="D301" s="59">
        <v>672421</v>
      </c>
      <c r="E301" s="59">
        <v>75311195</v>
      </c>
      <c r="F301" s="59">
        <v>10141865</v>
      </c>
      <c r="G301" s="59">
        <v>30073268</v>
      </c>
      <c r="H301" s="59">
        <v>115526328</v>
      </c>
      <c r="I301" s="49" t="s">
        <v>167</v>
      </c>
    </row>
    <row r="302" spans="1:9" hidden="1" x14ac:dyDescent="0.25">
      <c r="A302" s="57">
        <v>6</v>
      </c>
      <c r="B302" s="58" t="s">
        <v>479</v>
      </c>
      <c r="C302" s="58">
        <v>121</v>
      </c>
      <c r="D302" s="59">
        <v>672421</v>
      </c>
      <c r="E302" s="59">
        <v>81362988</v>
      </c>
      <c r="F302" s="59">
        <v>1056444</v>
      </c>
      <c r="G302" s="59">
        <v>65203020</v>
      </c>
      <c r="H302" s="59">
        <v>147622452</v>
      </c>
      <c r="I302" s="49" t="s">
        <v>167</v>
      </c>
    </row>
    <row r="303" spans="1:9" hidden="1" x14ac:dyDescent="0.25">
      <c r="A303" s="57">
        <v>7</v>
      </c>
      <c r="B303" s="58" t="s">
        <v>480</v>
      </c>
      <c r="C303" s="58">
        <v>82</v>
      </c>
      <c r="D303" s="59">
        <v>672421</v>
      </c>
      <c r="E303" s="59">
        <v>55138554</v>
      </c>
      <c r="F303" s="59">
        <v>9296710</v>
      </c>
      <c r="G303" s="59">
        <v>42383086</v>
      </c>
      <c r="H303" s="59">
        <v>106818350</v>
      </c>
      <c r="I303" s="49" t="s">
        <v>167</v>
      </c>
    </row>
    <row r="304" spans="1:9" hidden="1" x14ac:dyDescent="0.25">
      <c r="A304" s="57">
        <v>8</v>
      </c>
      <c r="B304" s="58" t="s">
        <v>481</v>
      </c>
      <c r="C304" s="58">
        <v>207</v>
      </c>
      <c r="D304" s="59">
        <v>672421</v>
      </c>
      <c r="E304" s="59">
        <v>139191227</v>
      </c>
      <c r="F304" s="59">
        <v>17114398</v>
      </c>
      <c r="G304" s="59">
        <v>38936864</v>
      </c>
      <c r="H304" s="59">
        <v>195242489</v>
      </c>
      <c r="I304" s="49" t="s">
        <v>167</v>
      </c>
    </row>
    <row r="305" spans="1:9" hidden="1" x14ac:dyDescent="0.25">
      <c r="A305" s="57">
        <v>9</v>
      </c>
      <c r="B305" s="58" t="s">
        <v>482</v>
      </c>
      <c r="C305" s="58">
        <v>166</v>
      </c>
      <c r="D305" s="59">
        <v>672421</v>
      </c>
      <c r="E305" s="59">
        <v>111621950</v>
      </c>
      <c r="F305" s="59">
        <v>16903109</v>
      </c>
      <c r="G305" s="59">
        <v>46231270</v>
      </c>
      <c r="H305" s="59">
        <v>174756329</v>
      </c>
      <c r="I305" s="49" t="s">
        <v>167</v>
      </c>
    </row>
    <row r="306" spans="1:9" hidden="1" x14ac:dyDescent="0.25">
      <c r="A306" s="57">
        <v>10</v>
      </c>
      <c r="B306" s="58" t="s">
        <v>483</v>
      </c>
      <c r="C306" s="58">
        <v>80</v>
      </c>
      <c r="D306" s="59">
        <v>672421</v>
      </c>
      <c r="E306" s="59">
        <v>53793711</v>
      </c>
      <c r="F306" s="59">
        <v>4437066</v>
      </c>
      <c r="G306" s="59">
        <v>28065635</v>
      </c>
      <c r="H306" s="59">
        <v>86296412</v>
      </c>
      <c r="I306" s="49" t="s">
        <v>167</v>
      </c>
    </row>
    <row r="307" spans="1:9" hidden="1" x14ac:dyDescent="0.25">
      <c r="A307" s="57">
        <v>11</v>
      </c>
      <c r="B307" s="58" t="s">
        <v>484</v>
      </c>
      <c r="C307" s="58">
        <v>65</v>
      </c>
      <c r="D307" s="59">
        <v>672421</v>
      </c>
      <c r="E307" s="59">
        <v>43707390</v>
      </c>
      <c r="F307" s="59">
        <v>5070933</v>
      </c>
      <c r="G307" s="59">
        <v>22420161</v>
      </c>
      <c r="H307" s="59">
        <v>71198484</v>
      </c>
      <c r="I307" s="49" t="s">
        <v>167</v>
      </c>
    </row>
    <row r="308" spans="1:9" hidden="1" x14ac:dyDescent="0.25">
      <c r="A308" s="57">
        <v>12</v>
      </c>
      <c r="B308" s="58" t="s">
        <v>485</v>
      </c>
      <c r="C308" s="58">
        <v>124</v>
      </c>
      <c r="D308" s="59">
        <v>672421</v>
      </c>
      <c r="E308" s="59">
        <v>83380252</v>
      </c>
      <c r="F308" s="59">
        <v>2746755</v>
      </c>
      <c r="G308" s="59">
        <v>30661768</v>
      </c>
      <c r="H308" s="59">
        <v>116788775</v>
      </c>
      <c r="I308" s="49" t="s">
        <v>167</v>
      </c>
    </row>
    <row r="309" spans="1:9" hidden="1" x14ac:dyDescent="0.25">
      <c r="A309" s="57">
        <v>13</v>
      </c>
      <c r="B309" s="58" t="s">
        <v>486</v>
      </c>
      <c r="C309" s="58">
        <v>69</v>
      </c>
      <c r="D309" s="59">
        <v>672421</v>
      </c>
      <c r="E309" s="59">
        <v>46397076</v>
      </c>
      <c r="F309" s="59">
        <v>2958044</v>
      </c>
      <c r="G309" s="59">
        <v>18166053</v>
      </c>
      <c r="H309" s="59">
        <v>67521173</v>
      </c>
      <c r="I309" s="49" t="s">
        <v>167</v>
      </c>
    </row>
    <row r="310" spans="1:9" hidden="1" x14ac:dyDescent="0.25">
      <c r="A310" s="57">
        <v>14</v>
      </c>
      <c r="B310" s="58" t="s">
        <v>487</v>
      </c>
      <c r="C310" s="58">
        <v>67</v>
      </c>
      <c r="D310" s="59">
        <v>672421</v>
      </c>
      <c r="E310" s="59">
        <v>45052233</v>
      </c>
      <c r="F310" s="59">
        <v>2535466</v>
      </c>
      <c r="G310" s="59">
        <v>23246765</v>
      </c>
      <c r="H310" s="59">
        <v>70834464</v>
      </c>
      <c r="I310" s="49" t="s">
        <v>167</v>
      </c>
    </row>
    <row r="311" spans="1:9" hidden="1" x14ac:dyDescent="0.25">
      <c r="A311" s="57">
        <v>15</v>
      </c>
      <c r="B311" s="58" t="s">
        <v>488</v>
      </c>
      <c r="C311" s="58">
        <v>81</v>
      </c>
      <c r="D311" s="59">
        <v>672421</v>
      </c>
      <c r="E311" s="59">
        <v>54466132</v>
      </c>
      <c r="F311" s="59">
        <v>5070933</v>
      </c>
      <c r="G311" s="59">
        <v>22685289</v>
      </c>
      <c r="H311" s="59">
        <v>82222354</v>
      </c>
      <c r="I311" s="49" t="s">
        <v>167</v>
      </c>
    </row>
    <row r="312" spans="1:9" hidden="1" x14ac:dyDescent="0.25">
      <c r="A312" s="57">
        <v>16</v>
      </c>
      <c r="B312" s="58" t="s">
        <v>489</v>
      </c>
      <c r="C312" s="58">
        <v>68</v>
      </c>
      <c r="D312" s="59">
        <v>672421</v>
      </c>
      <c r="E312" s="59">
        <v>45724654</v>
      </c>
      <c r="F312" s="59">
        <v>1479022</v>
      </c>
      <c r="G312" s="59">
        <v>18294598</v>
      </c>
      <c r="H312" s="59">
        <v>65498274</v>
      </c>
      <c r="I312" s="49" t="s">
        <v>167</v>
      </c>
    </row>
    <row r="313" spans="1:9" hidden="1" x14ac:dyDescent="0.25">
      <c r="A313" s="57">
        <v>17</v>
      </c>
      <c r="B313" s="58" t="s">
        <v>490</v>
      </c>
      <c r="C313" s="58">
        <v>49</v>
      </c>
      <c r="D313" s="59">
        <v>672421</v>
      </c>
      <c r="E313" s="59">
        <v>32948648</v>
      </c>
      <c r="F313" s="59">
        <v>845155</v>
      </c>
      <c r="G313" s="59">
        <v>18221021</v>
      </c>
      <c r="H313" s="59">
        <v>52014824</v>
      </c>
      <c r="I313" s="49" t="s">
        <v>167</v>
      </c>
    </row>
    <row r="314" spans="1:9" hidden="1" x14ac:dyDescent="0.25">
      <c r="A314" s="57">
        <v>18</v>
      </c>
      <c r="B314" s="58" t="s">
        <v>491</v>
      </c>
      <c r="C314" s="58">
        <v>76</v>
      </c>
      <c r="D314" s="59">
        <v>672421</v>
      </c>
      <c r="E314" s="59">
        <v>51104025</v>
      </c>
      <c r="F314" s="59">
        <v>2112889</v>
      </c>
      <c r="G314" s="59">
        <v>27029674</v>
      </c>
      <c r="H314" s="59">
        <v>80246588</v>
      </c>
      <c r="I314" s="49" t="s">
        <v>167</v>
      </c>
    </row>
    <row r="315" spans="1:9" hidden="1" x14ac:dyDescent="0.25">
      <c r="A315" s="57">
        <v>19</v>
      </c>
      <c r="B315" s="58" t="s">
        <v>492</v>
      </c>
      <c r="C315" s="58">
        <v>112</v>
      </c>
      <c r="D315" s="59">
        <v>672421</v>
      </c>
      <c r="E315" s="59">
        <v>75311195</v>
      </c>
      <c r="F315" s="59">
        <v>18382131</v>
      </c>
      <c r="G315" s="59">
        <v>31271668</v>
      </c>
      <c r="H315" s="59">
        <v>124964994</v>
      </c>
      <c r="I315" s="49" t="s">
        <v>167</v>
      </c>
    </row>
    <row r="316" spans="1:9" hidden="1" x14ac:dyDescent="0.25">
      <c r="A316" s="57">
        <v>20</v>
      </c>
      <c r="B316" s="58" t="s">
        <v>493</v>
      </c>
      <c r="C316" s="58">
        <v>142</v>
      </c>
      <c r="D316" s="59">
        <v>672421</v>
      </c>
      <c r="E316" s="59">
        <v>95483837</v>
      </c>
      <c r="F316" s="59">
        <v>1056444</v>
      </c>
      <c r="G316" s="59">
        <v>22489816</v>
      </c>
      <c r="H316" s="59">
        <v>119030097</v>
      </c>
      <c r="I316" s="49" t="s">
        <v>167</v>
      </c>
    </row>
    <row r="317" spans="1:9" hidden="1" x14ac:dyDescent="0.25">
      <c r="A317" s="57">
        <v>21</v>
      </c>
      <c r="B317" s="58" t="s">
        <v>494</v>
      </c>
      <c r="C317" s="58">
        <v>111</v>
      </c>
      <c r="D317" s="59">
        <v>672421</v>
      </c>
      <c r="E317" s="59">
        <v>74638774</v>
      </c>
      <c r="F317" s="59">
        <v>21128886</v>
      </c>
      <c r="G317" s="59">
        <v>38150654</v>
      </c>
      <c r="H317" s="59">
        <v>133918314</v>
      </c>
      <c r="I317" s="49" t="s">
        <v>167</v>
      </c>
    </row>
    <row r="318" spans="1:9" x14ac:dyDescent="0.25">
      <c r="A318" s="57" t="s">
        <v>495</v>
      </c>
      <c r="B318" s="58" t="s">
        <v>496</v>
      </c>
      <c r="C318" s="58" t="s">
        <v>164</v>
      </c>
      <c r="D318" s="59" t="s">
        <v>164</v>
      </c>
      <c r="E318" s="59" t="s">
        <v>164</v>
      </c>
      <c r="F318" s="59" t="s">
        <v>164</v>
      </c>
      <c r="G318" s="59" t="s">
        <v>164</v>
      </c>
      <c r="H318" s="59">
        <v>0</v>
      </c>
      <c r="I318" s="49" t="s">
        <v>165</v>
      </c>
    </row>
    <row r="319" spans="1:9" hidden="1" x14ac:dyDescent="0.25">
      <c r="A319" s="57">
        <v>1</v>
      </c>
      <c r="B319" s="58" t="s">
        <v>497</v>
      </c>
      <c r="C319" s="58">
        <v>83</v>
      </c>
      <c r="D319" s="59">
        <v>672421</v>
      </c>
      <c r="E319" s="59">
        <v>55810975</v>
      </c>
      <c r="F319" s="59">
        <v>633867</v>
      </c>
      <c r="G319" s="59">
        <v>15501552</v>
      </c>
      <c r="H319" s="59">
        <v>71946394</v>
      </c>
      <c r="I319" s="49" t="s">
        <v>167</v>
      </c>
    </row>
    <row r="320" spans="1:9" hidden="1" x14ac:dyDescent="0.25">
      <c r="A320" s="57">
        <v>2</v>
      </c>
      <c r="B320" s="58" t="s">
        <v>498</v>
      </c>
      <c r="C320" s="58">
        <v>294</v>
      </c>
      <c r="D320" s="59">
        <v>672421</v>
      </c>
      <c r="E320" s="59">
        <v>197691888</v>
      </c>
      <c r="F320" s="59">
        <v>211289</v>
      </c>
      <c r="G320" s="59">
        <v>24538630</v>
      </c>
      <c r="H320" s="59">
        <v>222441807</v>
      </c>
      <c r="I320" s="49" t="s">
        <v>167</v>
      </c>
    </row>
    <row r="321" spans="1:9" hidden="1" x14ac:dyDescent="0.25">
      <c r="A321" s="57">
        <v>3</v>
      </c>
      <c r="B321" s="58" t="s">
        <v>499</v>
      </c>
      <c r="C321" s="58">
        <v>100</v>
      </c>
      <c r="D321" s="59">
        <v>672421</v>
      </c>
      <c r="E321" s="59">
        <v>67242139</v>
      </c>
      <c r="F321" s="59">
        <v>1056444</v>
      </c>
      <c r="G321" s="59">
        <v>17256245</v>
      </c>
      <c r="H321" s="59">
        <v>85554828</v>
      </c>
      <c r="I321" s="49" t="s">
        <v>167</v>
      </c>
    </row>
    <row r="322" spans="1:9" hidden="1" x14ac:dyDescent="0.25">
      <c r="A322" s="57">
        <v>4</v>
      </c>
      <c r="B322" s="58" t="s">
        <v>500</v>
      </c>
      <c r="C322" s="58">
        <v>124</v>
      </c>
      <c r="D322" s="59">
        <v>672421</v>
      </c>
      <c r="E322" s="59">
        <v>83380252</v>
      </c>
      <c r="F322" s="59">
        <v>11198310</v>
      </c>
      <c r="G322" s="59">
        <v>28705730</v>
      </c>
      <c r="H322" s="59">
        <v>123284292</v>
      </c>
      <c r="I322" s="49" t="s">
        <v>167</v>
      </c>
    </row>
    <row r="323" spans="1:9" hidden="1" x14ac:dyDescent="0.25">
      <c r="A323" s="57">
        <v>5</v>
      </c>
      <c r="B323" s="58" t="s">
        <v>501</v>
      </c>
      <c r="C323" s="58">
        <v>336</v>
      </c>
      <c r="D323" s="59">
        <v>672421</v>
      </c>
      <c r="E323" s="59">
        <v>225933586</v>
      </c>
      <c r="F323" s="59">
        <v>633867</v>
      </c>
      <c r="G323" s="59">
        <v>24646225</v>
      </c>
      <c r="H323" s="59">
        <v>251213678</v>
      </c>
      <c r="I323" s="49" t="s">
        <v>167</v>
      </c>
    </row>
    <row r="324" spans="1:9" hidden="1" x14ac:dyDescent="0.25">
      <c r="A324" s="57">
        <v>6</v>
      </c>
      <c r="B324" s="58" t="s">
        <v>502</v>
      </c>
      <c r="C324" s="58">
        <v>121</v>
      </c>
      <c r="D324" s="59">
        <v>672421</v>
      </c>
      <c r="E324" s="59">
        <v>81362988</v>
      </c>
      <c r="F324" s="59">
        <v>2324178</v>
      </c>
      <c r="G324" s="59">
        <v>20443739</v>
      </c>
      <c r="H324" s="59">
        <v>104130905</v>
      </c>
      <c r="I324" s="49" t="s">
        <v>167</v>
      </c>
    </row>
    <row r="325" spans="1:9" hidden="1" x14ac:dyDescent="0.25">
      <c r="A325" s="57">
        <v>7</v>
      </c>
      <c r="B325" s="58" t="s">
        <v>503</v>
      </c>
      <c r="C325" s="58">
        <v>75</v>
      </c>
      <c r="D325" s="59">
        <v>672421</v>
      </c>
      <c r="E325" s="59">
        <v>50431604</v>
      </c>
      <c r="F325" s="59">
        <v>1267733</v>
      </c>
      <c r="G325" s="59">
        <v>14706810</v>
      </c>
      <c r="H325" s="59">
        <v>66406147</v>
      </c>
      <c r="I325" s="49" t="s">
        <v>167</v>
      </c>
    </row>
    <row r="326" spans="1:9" hidden="1" x14ac:dyDescent="0.25">
      <c r="A326" s="57">
        <v>8</v>
      </c>
      <c r="B326" s="58" t="s">
        <v>504</v>
      </c>
      <c r="C326" s="58">
        <v>127</v>
      </c>
      <c r="D326" s="59">
        <v>672421</v>
      </c>
      <c r="E326" s="59">
        <v>85397516</v>
      </c>
      <c r="F326" s="59">
        <v>9719288</v>
      </c>
      <c r="G326" s="59">
        <v>30386651</v>
      </c>
      <c r="H326" s="59">
        <v>125503455</v>
      </c>
      <c r="I326" s="49" t="s">
        <v>167</v>
      </c>
    </row>
    <row r="327" spans="1:9" hidden="1" x14ac:dyDescent="0.25">
      <c r="A327" s="57">
        <v>9</v>
      </c>
      <c r="B327" s="58" t="s">
        <v>505</v>
      </c>
      <c r="C327" s="58">
        <v>159</v>
      </c>
      <c r="D327" s="59">
        <v>672421</v>
      </c>
      <c r="E327" s="59">
        <v>106915000</v>
      </c>
      <c r="F327" s="59">
        <v>0</v>
      </c>
      <c r="G327" s="59">
        <v>17653295</v>
      </c>
      <c r="H327" s="59">
        <v>124568295</v>
      </c>
      <c r="I327" s="49" t="s">
        <v>167</v>
      </c>
    </row>
    <row r="328" spans="1:9" x14ac:dyDescent="0.25">
      <c r="A328" s="57">
        <v>10</v>
      </c>
      <c r="B328" s="58" t="s">
        <v>506</v>
      </c>
      <c r="C328" s="58">
        <v>78</v>
      </c>
      <c r="D328" s="59">
        <v>672421</v>
      </c>
      <c r="E328" s="59">
        <v>52448868</v>
      </c>
      <c r="F328" s="59">
        <v>422578</v>
      </c>
      <c r="G328" s="59">
        <v>15325253</v>
      </c>
      <c r="H328" s="59">
        <v>68196699</v>
      </c>
      <c r="I328" s="49" t="s">
        <v>167</v>
      </c>
    </row>
    <row r="329" spans="1:9" hidden="1" x14ac:dyDescent="0.25">
      <c r="A329" s="57">
        <v>11</v>
      </c>
      <c r="B329" s="58" t="s">
        <v>507</v>
      </c>
      <c r="C329" s="58">
        <v>89</v>
      </c>
      <c r="D329" s="59">
        <v>672421</v>
      </c>
      <c r="E329" s="59">
        <v>59845503</v>
      </c>
      <c r="F329" s="59">
        <v>211289</v>
      </c>
      <c r="G329" s="59">
        <v>13455701</v>
      </c>
      <c r="H329" s="59">
        <v>73512493</v>
      </c>
      <c r="I329" s="49" t="s">
        <v>167</v>
      </c>
    </row>
    <row r="330" spans="1:9" hidden="1" x14ac:dyDescent="0.25">
      <c r="A330" s="57">
        <v>12</v>
      </c>
      <c r="B330" s="58" t="s">
        <v>508</v>
      </c>
      <c r="C330" s="58">
        <v>117</v>
      </c>
      <c r="D330" s="59">
        <v>672421</v>
      </c>
      <c r="E330" s="59">
        <v>78673302</v>
      </c>
      <c r="F330" s="59">
        <v>211289</v>
      </c>
      <c r="G330" s="59">
        <v>17127777</v>
      </c>
      <c r="H330" s="59">
        <v>96012368</v>
      </c>
      <c r="I330" s="49" t="s">
        <v>167</v>
      </c>
    </row>
    <row r="331" spans="1:9" hidden="1" x14ac:dyDescent="0.25">
      <c r="A331" s="57">
        <v>13</v>
      </c>
      <c r="B331" s="58" t="s">
        <v>509</v>
      </c>
      <c r="C331" s="58">
        <v>81</v>
      </c>
      <c r="D331" s="59">
        <v>672421</v>
      </c>
      <c r="E331" s="59">
        <v>54466132</v>
      </c>
      <c r="F331" s="59">
        <v>4437066</v>
      </c>
      <c r="G331" s="59">
        <v>19788996</v>
      </c>
      <c r="H331" s="59">
        <v>78692194</v>
      </c>
      <c r="I331" s="49" t="s">
        <v>167</v>
      </c>
    </row>
    <row r="332" spans="1:9" hidden="1" x14ac:dyDescent="0.25">
      <c r="A332" s="57">
        <v>14</v>
      </c>
      <c r="B332" s="58" t="s">
        <v>510</v>
      </c>
      <c r="C332" s="58">
        <v>67</v>
      </c>
      <c r="D332" s="59">
        <v>672421</v>
      </c>
      <c r="E332" s="59">
        <v>45052233</v>
      </c>
      <c r="F332" s="59">
        <v>1901600</v>
      </c>
      <c r="G332" s="59">
        <v>15613751</v>
      </c>
      <c r="H332" s="59">
        <v>62567584</v>
      </c>
      <c r="I332" s="49" t="s">
        <v>167</v>
      </c>
    </row>
    <row r="333" spans="1:9" hidden="1" x14ac:dyDescent="0.25">
      <c r="A333" s="57">
        <v>15</v>
      </c>
      <c r="B333" s="58" t="s">
        <v>511</v>
      </c>
      <c r="C333" s="58">
        <v>60</v>
      </c>
      <c r="D333" s="59">
        <v>672421</v>
      </c>
      <c r="E333" s="59">
        <v>40345283</v>
      </c>
      <c r="F333" s="59">
        <v>3169333</v>
      </c>
      <c r="G333" s="59">
        <v>16271834</v>
      </c>
      <c r="H333" s="59">
        <v>59786450</v>
      </c>
      <c r="I333" s="49" t="s">
        <v>167</v>
      </c>
    </row>
    <row r="334" spans="1:9" hidden="1" x14ac:dyDescent="0.25">
      <c r="A334" s="57" t="s">
        <v>512</v>
      </c>
      <c r="B334" s="58" t="s">
        <v>513</v>
      </c>
      <c r="C334" s="58" t="s">
        <v>164</v>
      </c>
      <c r="D334" s="59" t="s">
        <v>164</v>
      </c>
      <c r="E334" s="59" t="s">
        <v>164</v>
      </c>
      <c r="F334" s="59" t="s">
        <v>164</v>
      </c>
      <c r="G334" s="59" t="s">
        <v>164</v>
      </c>
      <c r="H334" s="59">
        <v>0</v>
      </c>
      <c r="I334" s="49" t="s">
        <v>165</v>
      </c>
    </row>
    <row r="335" spans="1:9" hidden="1" x14ac:dyDescent="0.25">
      <c r="A335" s="57">
        <v>1</v>
      </c>
      <c r="B335" s="58" t="s">
        <v>514</v>
      </c>
      <c r="C335" s="58">
        <v>46</v>
      </c>
      <c r="D335" s="59">
        <v>672421</v>
      </c>
      <c r="E335" s="59">
        <v>30931384</v>
      </c>
      <c r="F335" s="59">
        <v>0</v>
      </c>
      <c r="G335" s="59">
        <v>21653383</v>
      </c>
      <c r="H335" s="59">
        <v>52584767</v>
      </c>
      <c r="I335" s="49" t="s">
        <v>167</v>
      </c>
    </row>
    <row r="336" spans="1:9" hidden="1" x14ac:dyDescent="0.25">
      <c r="A336" s="57">
        <v>2</v>
      </c>
      <c r="B336" s="58" t="s">
        <v>515</v>
      </c>
      <c r="C336" s="58">
        <v>68</v>
      </c>
      <c r="D336" s="59">
        <v>672421</v>
      </c>
      <c r="E336" s="59">
        <v>45724654</v>
      </c>
      <c r="F336" s="59">
        <v>0</v>
      </c>
      <c r="G336" s="59">
        <v>15609991</v>
      </c>
      <c r="H336" s="59">
        <v>61334645</v>
      </c>
      <c r="I336" s="49" t="s">
        <v>167</v>
      </c>
    </row>
    <row r="337" spans="1:9" hidden="1" x14ac:dyDescent="0.25">
      <c r="A337" s="57">
        <v>3</v>
      </c>
      <c r="B337" s="58" t="s">
        <v>516</v>
      </c>
      <c r="C337" s="58">
        <v>129</v>
      </c>
      <c r="D337" s="59">
        <v>672421</v>
      </c>
      <c r="E337" s="59">
        <v>86742359</v>
      </c>
      <c r="F337" s="59">
        <v>0</v>
      </c>
      <c r="G337" s="59">
        <v>37284379</v>
      </c>
      <c r="H337" s="59">
        <v>124026738</v>
      </c>
      <c r="I337" s="49" t="s">
        <v>167</v>
      </c>
    </row>
    <row r="338" spans="1:9" hidden="1" x14ac:dyDescent="0.25">
      <c r="A338" s="57">
        <v>4</v>
      </c>
      <c r="B338" s="58" t="s">
        <v>517</v>
      </c>
      <c r="C338" s="58">
        <v>64</v>
      </c>
      <c r="D338" s="59">
        <v>672421</v>
      </c>
      <c r="E338" s="59">
        <v>43034969</v>
      </c>
      <c r="F338" s="59">
        <v>0</v>
      </c>
      <c r="G338" s="59">
        <v>16957330</v>
      </c>
      <c r="H338" s="59">
        <v>59992299</v>
      </c>
      <c r="I338" s="49" t="s">
        <v>167</v>
      </c>
    </row>
    <row r="339" spans="1:9" hidden="1" x14ac:dyDescent="0.25">
      <c r="A339" s="57">
        <v>5</v>
      </c>
      <c r="B339" s="58" t="s">
        <v>518</v>
      </c>
      <c r="C339" s="58">
        <v>41</v>
      </c>
      <c r="D339" s="59">
        <v>672421</v>
      </c>
      <c r="E339" s="59">
        <v>27569277</v>
      </c>
      <c r="F339" s="59">
        <v>0</v>
      </c>
      <c r="G339" s="59">
        <v>21473901</v>
      </c>
      <c r="H339" s="59">
        <v>49043178</v>
      </c>
      <c r="I339" s="49" t="s">
        <v>167</v>
      </c>
    </row>
    <row r="340" spans="1:9" hidden="1" x14ac:dyDescent="0.25">
      <c r="A340" s="57">
        <v>6</v>
      </c>
      <c r="B340" s="58" t="s">
        <v>519</v>
      </c>
      <c r="C340" s="58">
        <v>75</v>
      </c>
      <c r="D340" s="59">
        <v>672421</v>
      </c>
      <c r="E340" s="59">
        <v>50431604</v>
      </c>
      <c r="F340" s="59">
        <v>0</v>
      </c>
      <c r="G340" s="59">
        <v>28287370</v>
      </c>
      <c r="H340" s="59">
        <v>78718974</v>
      </c>
      <c r="I340" s="49" t="s">
        <v>167</v>
      </c>
    </row>
    <row r="341" spans="1:9" hidden="1" x14ac:dyDescent="0.25">
      <c r="A341" s="57">
        <v>7</v>
      </c>
      <c r="B341" s="58" t="s">
        <v>520</v>
      </c>
      <c r="C341" s="58">
        <v>53</v>
      </c>
      <c r="D341" s="59">
        <v>672421</v>
      </c>
      <c r="E341" s="59">
        <v>35638333</v>
      </c>
      <c r="F341" s="59">
        <v>0</v>
      </c>
      <c r="G341" s="59">
        <v>15895649</v>
      </c>
      <c r="H341" s="59">
        <v>51533982</v>
      </c>
      <c r="I341" s="49" t="s">
        <v>167</v>
      </c>
    </row>
    <row r="342" spans="1:9" hidden="1" x14ac:dyDescent="0.25">
      <c r="A342" s="57">
        <v>8</v>
      </c>
      <c r="B342" s="58" t="s">
        <v>521</v>
      </c>
      <c r="C342" s="58">
        <v>133</v>
      </c>
      <c r="D342" s="59">
        <v>672421</v>
      </c>
      <c r="E342" s="59">
        <v>89432044</v>
      </c>
      <c r="F342" s="59">
        <v>0</v>
      </c>
      <c r="G342" s="59">
        <v>28772498</v>
      </c>
      <c r="H342" s="59">
        <v>118204542</v>
      </c>
      <c r="I342" s="49" t="s">
        <v>167</v>
      </c>
    </row>
    <row r="343" spans="1:9" hidden="1" x14ac:dyDescent="0.25">
      <c r="A343" s="57">
        <v>9</v>
      </c>
      <c r="B343" s="58" t="s">
        <v>522</v>
      </c>
      <c r="C343" s="58">
        <v>27</v>
      </c>
      <c r="D343" s="59">
        <v>672421</v>
      </c>
      <c r="E343" s="59">
        <v>18155377</v>
      </c>
      <c r="F343" s="59">
        <v>0</v>
      </c>
      <c r="G343" s="59">
        <v>16595084</v>
      </c>
      <c r="H343" s="59">
        <v>34750461</v>
      </c>
      <c r="I343" s="49" t="s">
        <v>167</v>
      </c>
    </row>
    <row r="344" spans="1:9" hidden="1" x14ac:dyDescent="0.25">
      <c r="A344" s="57" t="s">
        <v>523</v>
      </c>
      <c r="B344" s="58" t="s">
        <v>524</v>
      </c>
      <c r="C344" s="58" t="s">
        <v>164</v>
      </c>
      <c r="D344" s="59" t="s">
        <v>164</v>
      </c>
      <c r="E344" s="59" t="s">
        <v>164</v>
      </c>
      <c r="F344" s="59" t="s">
        <v>164</v>
      </c>
      <c r="G344" s="59" t="s">
        <v>164</v>
      </c>
      <c r="H344" s="59">
        <v>0</v>
      </c>
      <c r="I344" s="49" t="s">
        <v>165</v>
      </c>
    </row>
    <row r="345" spans="1:9" hidden="1" x14ac:dyDescent="0.25">
      <c r="A345" s="57">
        <v>1</v>
      </c>
      <c r="B345" s="58" t="s">
        <v>525</v>
      </c>
      <c r="C345" s="58">
        <v>191</v>
      </c>
      <c r="D345" s="59">
        <v>672421</v>
      </c>
      <c r="E345" s="59">
        <v>128432485</v>
      </c>
      <c r="F345" s="59">
        <v>11832176</v>
      </c>
      <c r="G345" s="59">
        <v>45354078</v>
      </c>
      <c r="H345" s="59">
        <v>185618739</v>
      </c>
      <c r="I345" s="49" t="s">
        <v>167</v>
      </c>
    </row>
    <row r="346" spans="1:9" hidden="1" x14ac:dyDescent="0.25">
      <c r="A346" s="57">
        <v>2</v>
      </c>
      <c r="B346" s="58" t="s">
        <v>526</v>
      </c>
      <c r="C346" s="58">
        <v>72</v>
      </c>
      <c r="D346" s="59">
        <v>672421</v>
      </c>
      <c r="E346" s="59">
        <v>48414340</v>
      </c>
      <c r="F346" s="59">
        <v>422578</v>
      </c>
      <c r="G346" s="59">
        <v>21958008</v>
      </c>
      <c r="H346" s="59">
        <v>70794926</v>
      </c>
      <c r="I346" s="49" t="s">
        <v>167</v>
      </c>
    </row>
    <row r="347" spans="1:9" hidden="1" x14ac:dyDescent="0.25">
      <c r="A347" s="57">
        <v>3</v>
      </c>
      <c r="B347" s="58" t="s">
        <v>527</v>
      </c>
      <c r="C347" s="58">
        <v>119</v>
      </c>
      <c r="D347" s="59">
        <v>672421</v>
      </c>
      <c r="E347" s="59">
        <v>80018145</v>
      </c>
      <c r="F347" s="59">
        <v>4437066</v>
      </c>
      <c r="G347" s="59">
        <v>71142811</v>
      </c>
      <c r="H347" s="59">
        <v>155598022</v>
      </c>
      <c r="I347" s="49" t="s">
        <v>167</v>
      </c>
    </row>
    <row r="348" spans="1:9" hidden="1" x14ac:dyDescent="0.25">
      <c r="A348" s="57">
        <v>4</v>
      </c>
      <c r="B348" s="58" t="s">
        <v>528</v>
      </c>
      <c r="C348" s="58">
        <v>127</v>
      </c>
      <c r="D348" s="59">
        <v>672421</v>
      </c>
      <c r="E348" s="59">
        <v>85397516</v>
      </c>
      <c r="F348" s="59">
        <v>2112889</v>
      </c>
      <c r="G348" s="59">
        <v>105664985</v>
      </c>
      <c r="H348" s="59">
        <v>193175390</v>
      </c>
      <c r="I348" s="49" t="s">
        <v>167</v>
      </c>
    </row>
    <row r="349" spans="1:9" hidden="1" x14ac:dyDescent="0.25">
      <c r="A349" s="57">
        <v>5</v>
      </c>
      <c r="B349" s="58" t="s">
        <v>529</v>
      </c>
      <c r="C349" s="58">
        <v>239</v>
      </c>
      <c r="D349" s="59">
        <v>672421</v>
      </c>
      <c r="E349" s="59">
        <v>160708711</v>
      </c>
      <c r="F349" s="59">
        <v>7183821</v>
      </c>
      <c r="G349" s="59">
        <v>139437812</v>
      </c>
      <c r="H349" s="59">
        <v>307330344</v>
      </c>
      <c r="I349" s="49" t="s">
        <v>167</v>
      </c>
    </row>
    <row r="350" spans="1:9" hidden="1" x14ac:dyDescent="0.25">
      <c r="A350" s="57">
        <v>6</v>
      </c>
      <c r="B350" s="58" t="s">
        <v>530</v>
      </c>
      <c r="C350" s="58">
        <v>157</v>
      </c>
      <c r="D350" s="59">
        <v>672421</v>
      </c>
      <c r="E350" s="59">
        <v>105570158</v>
      </c>
      <c r="F350" s="59">
        <v>2958044</v>
      </c>
      <c r="G350" s="59">
        <v>35524481</v>
      </c>
      <c r="H350" s="59">
        <v>144052683</v>
      </c>
      <c r="I350" s="49" t="s">
        <v>167</v>
      </c>
    </row>
    <row r="351" spans="1:9" hidden="1" x14ac:dyDescent="0.25">
      <c r="A351" s="57">
        <v>7</v>
      </c>
      <c r="B351" s="58" t="s">
        <v>531</v>
      </c>
      <c r="C351" s="58">
        <v>57</v>
      </c>
      <c r="D351" s="59">
        <v>672421</v>
      </c>
      <c r="E351" s="59">
        <v>38328019</v>
      </c>
      <c r="F351" s="59">
        <v>1056444</v>
      </c>
      <c r="G351" s="59">
        <v>21027684</v>
      </c>
      <c r="H351" s="59">
        <v>60412147</v>
      </c>
      <c r="I351" s="49" t="s">
        <v>167</v>
      </c>
    </row>
    <row r="352" spans="1:9" hidden="1" x14ac:dyDescent="0.25">
      <c r="A352" s="57">
        <v>8</v>
      </c>
      <c r="B352" s="58" t="s">
        <v>532</v>
      </c>
      <c r="C352" s="58">
        <v>33</v>
      </c>
      <c r="D352" s="59">
        <v>672421</v>
      </c>
      <c r="E352" s="59">
        <v>22189906</v>
      </c>
      <c r="F352" s="59">
        <v>211289</v>
      </c>
      <c r="G352" s="59">
        <v>41946009</v>
      </c>
      <c r="H352" s="59">
        <v>64347204</v>
      </c>
      <c r="I352" s="49" t="s">
        <v>167</v>
      </c>
    </row>
    <row r="353" spans="1:9" hidden="1" x14ac:dyDescent="0.25">
      <c r="A353" s="57" t="s">
        <v>533</v>
      </c>
      <c r="B353" s="58" t="s">
        <v>534</v>
      </c>
      <c r="C353" s="58" t="s">
        <v>164</v>
      </c>
      <c r="D353" s="59" t="s">
        <v>164</v>
      </c>
      <c r="E353" s="59" t="s">
        <v>164</v>
      </c>
      <c r="F353" s="59" t="s">
        <v>164</v>
      </c>
      <c r="G353" s="59" t="s">
        <v>164</v>
      </c>
      <c r="H353" s="59">
        <v>0</v>
      </c>
      <c r="I353" s="49" t="s">
        <v>165</v>
      </c>
    </row>
    <row r="354" spans="1:9" hidden="1" x14ac:dyDescent="0.25">
      <c r="A354" s="57">
        <v>1</v>
      </c>
      <c r="B354" s="58" t="s">
        <v>535</v>
      </c>
      <c r="C354" s="58">
        <v>158</v>
      </c>
      <c r="D354" s="59">
        <v>672421</v>
      </c>
      <c r="E354" s="59">
        <v>106242579</v>
      </c>
      <c r="F354" s="59">
        <v>19861153</v>
      </c>
      <c r="G354" s="59">
        <v>37052859</v>
      </c>
      <c r="H354" s="59">
        <v>163156591</v>
      </c>
      <c r="I354" s="49" t="s">
        <v>167</v>
      </c>
    </row>
    <row r="355" spans="1:9" hidden="1" x14ac:dyDescent="0.25">
      <c r="A355" s="57">
        <v>2</v>
      </c>
      <c r="B355" s="58" t="s">
        <v>536</v>
      </c>
      <c r="C355" s="58">
        <v>69</v>
      </c>
      <c r="D355" s="59">
        <v>672421</v>
      </c>
      <c r="E355" s="59">
        <v>46397076</v>
      </c>
      <c r="F355" s="59">
        <v>7606399</v>
      </c>
      <c r="G355" s="59">
        <v>30039860</v>
      </c>
      <c r="H355" s="59">
        <v>84043335</v>
      </c>
      <c r="I355" s="49" t="s">
        <v>167</v>
      </c>
    </row>
    <row r="356" spans="1:9" hidden="1" x14ac:dyDescent="0.25">
      <c r="A356" s="57">
        <v>3</v>
      </c>
      <c r="B356" s="58" t="s">
        <v>537</v>
      </c>
      <c r="C356" s="58">
        <v>255</v>
      </c>
      <c r="D356" s="59">
        <v>672421</v>
      </c>
      <c r="E356" s="59">
        <v>171467454</v>
      </c>
      <c r="F356" s="59">
        <v>3380622</v>
      </c>
      <c r="G356" s="59">
        <v>23432154</v>
      </c>
      <c r="H356" s="59">
        <v>198280230</v>
      </c>
      <c r="I356" s="49" t="s">
        <v>167</v>
      </c>
    </row>
    <row r="357" spans="1:9" hidden="1" x14ac:dyDescent="0.25">
      <c r="A357" s="57">
        <v>4</v>
      </c>
      <c r="B357" s="58" t="s">
        <v>538</v>
      </c>
      <c r="C357" s="58">
        <v>229</v>
      </c>
      <c r="D357" s="59">
        <v>672421</v>
      </c>
      <c r="E357" s="59">
        <v>153984498</v>
      </c>
      <c r="F357" s="59">
        <v>211289</v>
      </c>
      <c r="G357" s="59">
        <v>19454215</v>
      </c>
      <c r="H357" s="59">
        <v>173650002</v>
      </c>
      <c r="I357" s="49" t="s">
        <v>167</v>
      </c>
    </row>
    <row r="358" spans="1:9" hidden="1" x14ac:dyDescent="0.25">
      <c r="A358" s="57">
        <v>5</v>
      </c>
      <c r="B358" s="58" t="s">
        <v>539</v>
      </c>
      <c r="C358" s="58">
        <v>160</v>
      </c>
      <c r="D358" s="59">
        <v>672421</v>
      </c>
      <c r="E358" s="59">
        <v>107587422</v>
      </c>
      <c r="F358" s="59">
        <v>21551464</v>
      </c>
      <c r="G358" s="59">
        <v>35994716</v>
      </c>
      <c r="H358" s="59">
        <v>165133602</v>
      </c>
      <c r="I358" s="49" t="s">
        <v>167</v>
      </c>
    </row>
    <row r="359" spans="1:9" hidden="1" x14ac:dyDescent="0.25">
      <c r="A359" s="57">
        <v>6</v>
      </c>
      <c r="B359" s="58" t="s">
        <v>540</v>
      </c>
      <c r="C359" s="58">
        <v>144</v>
      </c>
      <c r="D359" s="59">
        <v>672421</v>
      </c>
      <c r="E359" s="59">
        <v>96828680</v>
      </c>
      <c r="F359" s="59">
        <v>7183821</v>
      </c>
      <c r="G359" s="59">
        <v>27820643</v>
      </c>
      <c r="H359" s="59">
        <v>131833144</v>
      </c>
      <c r="I359" s="49" t="s">
        <v>167</v>
      </c>
    </row>
    <row r="360" spans="1:9" hidden="1" x14ac:dyDescent="0.25">
      <c r="A360" s="57">
        <v>7</v>
      </c>
      <c r="B360" s="58" t="s">
        <v>541</v>
      </c>
      <c r="C360" s="58">
        <v>145</v>
      </c>
      <c r="D360" s="59">
        <v>672421</v>
      </c>
      <c r="E360" s="59">
        <v>97501101</v>
      </c>
      <c r="F360" s="59">
        <v>16269243</v>
      </c>
      <c r="G360" s="59">
        <v>35362610</v>
      </c>
      <c r="H360" s="59">
        <v>149132954</v>
      </c>
      <c r="I360" s="49" t="s">
        <v>167</v>
      </c>
    </row>
    <row r="361" spans="1:9" hidden="1" x14ac:dyDescent="0.25">
      <c r="A361" s="57">
        <v>8</v>
      </c>
      <c r="B361" s="58" t="s">
        <v>542</v>
      </c>
      <c r="C361" s="58">
        <v>135</v>
      </c>
      <c r="D361" s="59">
        <v>672421</v>
      </c>
      <c r="E361" s="59">
        <v>90776887</v>
      </c>
      <c r="F361" s="59">
        <v>1056444</v>
      </c>
      <c r="G361" s="59">
        <v>18600475</v>
      </c>
      <c r="H361" s="59">
        <v>110433806</v>
      </c>
      <c r="I361" s="49" t="s">
        <v>167</v>
      </c>
    </row>
    <row r="362" spans="1:9" hidden="1" x14ac:dyDescent="0.25">
      <c r="A362" s="57">
        <v>9</v>
      </c>
      <c r="B362" s="58" t="s">
        <v>543</v>
      </c>
      <c r="C362" s="58">
        <v>147</v>
      </c>
      <c r="D362" s="59">
        <v>672421</v>
      </c>
      <c r="E362" s="59">
        <v>98845944</v>
      </c>
      <c r="F362" s="59">
        <v>18593420</v>
      </c>
      <c r="G362" s="59">
        <v>33861055</v>
      </c>
      <c r="H362" s="59">
        <v>151300419</v>
      </c>
      <c r="I362" s="49" t="s">
        <v>167</v>
      </c>
    </row>
    <row r="363" spans="1:9" hidden="1" x14ac:dyDescent="0.25">
      <c r="A363" s="57">
        <v>10</v>
      </c>
      <c r="B363" s="58" t="s">
        <v>544</v>
      </c>
      <c r="C363" s="58">
        <v>63</v>
      </c>
      <c r="D363" s="59">
        <v>672421</v>
      </c>
      <c r="E363" s="59">
        <v>42362547</v>
      </c>
      <c r="F363" s="59">
        <v>13311198</v>
      </c>
      <c r="G363" s="59">
        <v>29876381</v>
      </c>
      <c r="H363" s="59">
        <v>85550126</v>
      </c>
      <c r="I363" s="49" t="s">
        <v>167</v>
      </c>
    </row>
    <row r="364" spans="1:9" hidden="1" x14ac:dyDescent="0.25">
      <c r="A364" s="57">
        <v>11</v>
      </c>
      <c r="B364" s="58" t="s">
        <v>545</v>
      </c>
      <c r="C364" s="58">
        <v>140</v>
      </c>
      <c r="D364" s="59">
        <v>672421</v>
      </c>
      <c r="E364" s="59">
        <v>94138994</v>
      </c>
      <c r="F364" s="59">
        <v>2535466</v>
      </c>
      <c r="G364" s="59">
        <v>29234389</v>
      </c>
      <c r="H364" s="59">
        <v>125908849</v>
      </c>
      <c r="I364" s="49" t="s">
        <v>167</v>
      </c>
    </row>
    <row r="365" spans="1:9" hidden="1" x14ac:dyDescent="0.25">
      <c r="A365" s="57">
        <v>12</v>
      </c>
      <c r="B365" s="58" t="s">
        <v>546</v>
      </c>
      <c r="C365" s="58">
        <v>266</v>
      </c>
      <c r="D365" s="59">
        <v>672421</v>
      </c>
      <c r="E365" s="59">
        <v>178864089</v>
      </c>
      <c r="F365" s="59">
        <v>45849684</v>
      </c>
      <c r="G365" s="59">
        <v>62377254</v>
      </c>
      <c r="H365" s="59">
        <v>287091027</v>
      </c>
      <c r="I365" s="49" t="s">
        <v>167</v>
      </c>
    </row>
    <row r="366" spans="1:9" hidden="1" x14ac:dyDescent="0.25">
      <c r="A366" s="57">
        <v>13</v>
      </c>
      <c r="B366" s="58" t="s">
        <v>547</v>
      </c>
      <c r="C366" s="58">
        <v>160</v>
      </c>
      <c r="D366" s="59">
        <v>672421</v>
      </c>
      <c r="E366" s="59">
        <v>107587422</v>
      </c>
      <c r="F366" s="59">
        <v>17959553</v>
      </c>
      <c r="G366" s="59">
        <v>34842004</v>
      </c>
      <c r="H366" s="59">
        <v>160388979</v>
      </c>
      <c r="I366" s="49" t="s">
        <v>167</v>
      </c>
    </row>
    <row r="367" spans="1:9" hidden="1" x14ac:dyDescent="0.25">
      <c r="A367" s="57">
        <v>14</v>
      </c>
      <c r="B367" s="58" t="s">
        <v>548</v>
      </c>
      <c r="C367" s="58">
        <v>112</v>
      </c>
      <c r="D367" s="59">
        <v>672421</v>
      </c>
      <c r="E367" s="59">
        <v>75311195</v>
      </c>
      <c r="F367" s="59">
        <v>5493510</v>
      </c>
      <c r="G367" s="59">
        <v>23988521</v>
      </c>
      <c r="H367" s="59">
        <v>104793226</v>
      </c>
      <c r="I367" s="49" t="s">
        <v>167</v>
      </c>
    </row>
    <row r="368" spans="1:9" hidden="1" x14ac:dyDescent="0.25">
      <c r="A368" s="57">
        <v>15</v>
      </c>
      <c r="B368" s="58" t="s">
        <v>549</v>
      </c>
      <c r="C368" s="58">
        <v>164</v>
      </c>
      <c r="D368" s="59">
        <v>672421</v>
      </c>
      <c r="E368" s="59">
        <v>110277107</v>
      </c>
      <c r="F368" s="59">
        <v>10987021</v>
      </c>
      <c r="G368" s="59">
        <v>26722941</v>
      </c>
      <c r="H368" s="59">
        <v>147987069</v>
      </c>
      <c r="I368" s="49" t="s">
        <v>167</v>
      </c>
    </row>
    <row r="369" spans="1:9" hidden="1" x14ac:dyDescent="0.25">
      <c r="A369" s="57">
        <v>16</v>
      </c>
      <c r="B369" s="58" t="s">
        <v>550</v>
      </c>
      <c r="C369" s="58">
        <v>97</v>
      </c>
      <c r="D369" s="59">
        <v>672421</v>
      </c>
      <c r="E369" s="59">
        <v>65224875</v>
      </c>
      <c r="F369" s="59">
        <v>2324178</v>
      </c>
      <c r="G369" s="59">
        <v>18660834</v>
      </c>
      <c r="H369" s="59">
        <v>86209887</v>
      </c>
      <c r="I369" s="49" t="s">
        <v>167</v>
      </c>
    </row>
    <row r="370" spans="1:9" hidden="1" x14ac:dyDescent="0.25">
      <c r="A370" s="57">
        <v>17</v>
      </c>
      <c r="B370" s="58" t="s">
        <v>551</v>
      </c>
      <c r="C370" s="58">
        <v>173</v>
      </c>
      <c r="D370" s="59">
        <v>672421</v>
      </c>
      <c r="E370" s="59">
        <v>116328900</v>
      </c>
      <c r="F370" s="59">
        <v>37398129</v>
      </c>
      <c r="G370" s="59">
        <v>77831561</v>
      </c>
      <c r="H370" s="59">
        <v>231558590</v>
      </c>
      <c r="I370" s="49" t="s">
        <v>167</v>
      </c>
    </row>
    <row r="371" spans="1:9" hidden="1" x14ac:dyDescent="0.25">
      <c r="A371" s="57">
        <v>18</v>
      </c>
      <c r="B371" s="58" t="s">
        <v>552</v>
      </c>
      <c r="C371" s="58">
        <v>65</v>
      </c>
      <c r="D371" s="59">
        <v>672421</v>
      </c>
      <c r="E371" s="59">
        <v>43707390</v>
      </c>
      <c r="F371" s="59">
        <v>6549955</v>
      </c>
      <c r="G371" s="59">
        <v>20349162</v>
      </c>
      <c r="H371" s="59">
        <v>70606507</v>
      </c>
      <c r="I371" s="49" t="s">
        <v>167</v>
      </c>
    </row>
    <row r="372" spans="1:9" hidden="1" x14ac:dyDescent="0.25">
      <c r="A372" s="57">
        <v>19</v>
      </c>
      <c r="B372" s="58" t="s">
        <v>553</v>
      </c>
      <c r="C372" s="58">
        <v>159</v>
      </c>
      <c r="D372" s="59">
        <v>672421</v>
      </c>
      <c r="E372" s="59">
        <v>106915000</v>
      </c>
      <c r="F372" s="59">
        <v>35919107</v>
      </c>
      <c r="G372" s="59">
        <v>55181301</v>
      </c>
      <c r="H372" s="59">
        <v>198015408</v>
      </c>
      <c r="I372" s="49" t="s">
        <v>167</v>
      </c>
    </row>
    <row r="373" spans="1:9" hidden="1" x14ac:dyDescent="0.25">
      <c r="A373" s="57">
        <v>20</v>
      </c>
      <c r="B373" s="58" t="s">
        <v>554</v>
      </c>
      <c r="C373" s="58">
        <v>58</v>
      </c>
      <c r="D373" s="59">
        <v>672421</v>
      </c>
      <c r="E373" s="59">
        <v>39000440</v>
      </c>
      <c r="F373" s="59">
        <v>19649864</v>
      </c>
      <c r="G373" s="59">
        <v>26543363</v>
      </c>
      <c r="H373" s="59">
        <v>85193667</v>
      </c>
      <c r="I373" s="49" t="s">
        <v>167</v>
      </c>
    </row>
    <row r="374" spans="1:9" hidden="1" x14ac:dyDescent="0.25">
      <c r="A374" s="57">
        <v>21</v>
      </c>
      <c r="B374" s="58" t="s">
        <v>555</v>
      </c>
      <c r="C374" s="58">
        <v>127</v>
      </c>
      <c r="D374" s="59">
        <v>672421</v>
      </c>
      <c r="E374" s="59">
        <v>85397516</v>
      </c>
      <c r="F374" s="59">
        <v>5070933</v>
      </c>
      <c r="G374" s="59">
        <v>19768736</v>
      </c>
      <c r="H374" s="59">
        <v>110237185</v>
      </c>
      <c r="I374" s="49" t="s">
        <v>167</v>
      </c>
    </row>
    <row r="375" spans="1:9" hidden="1" x14ac:dyDescent="0.25">
      <c r="A375" s="57" t="s">
        <v>556</v>
      </c>
      <c r="B375" s="58" t="s">
        <v>557</v>
      </c>
      <c r="C375" s="58" t="s">
        <v>164</v>
      </c>
      <c r="D375" s="59" t="s">
        <v>164</v>
      </c>
      <c r="E375" s="59" t="s">
        <v>164</v>
      </c>
      <c r="F375" s="59" t="s">
        <v>164</v>
      </c>
      <c r="G375" s="59" t="s">
        <v>164</v>
      </c>
      <c r="H375" s="59">
        <v>0</v>
      </c>
      <c r="I375" s="49" t="s">
        <v>165</v>
      </c>
    </row>
    <row r="376" spans="1:9" hidden="1" x14ac:dyDescent="0.25">
      <c r="A376" s="57">
        <v>1</v>
      </c>
      <c r="B376" s="58" t="s">
        <v>558</v>
      </c>
      <c r="C376" s="58">
        <v>80</v>
      </c>
      <c r="D376" s="59">
        <v>672421</v>
      </c>
      <c r="E376" s="59">
        <v>53793711</v>
      </c>
      <c r="F376" s="59">
        <v>1690311</v>
      </c>
      <c r="G376" s="59">
        <v>27212938</v>
      </c>
      <c r="H376" s="59">
        <v>82696960</v>
      </c>
      <c r="I376" s="49" t="s">
        <v>167</v>
      </c>
    </row>
    <row r="377" spans="1:9" hidden="1" x14ac:dyDescent="0.25">
      <c r="A377" s="57">
        <v>2</v>
      </c>
      <c r="B377" s="58" t="s">
        <v>559</v>
      </c>
      <c r="C377" s="58">
        <v>186</v>
      </c>
      <c r="D377" s="59">
        <v>672421</v>
      </c>
      <c r="E377" s="59">
        <v>125070378</v>
      </c>
      <c r="F377" s="59">
        <v>5493510</v>
      </c>
      <c r="G377" s="59">
        <v>45429821</v>
      </c>
      <c r="H377" s="59">
        <v>175993709</v>
      </c>
      <c r="I377" s="49" t="s">
        <v>167</v>
      </c>
    </row>
    <row r="378" spans="1:9" hidden="1" x14ac:dyDescent="0.25">
      <c r="A378" s="57">
        <v>3</v>
      </c>
      <c r="B378" s="58" t="s">
        <v>560</v>
      </c>
      <c r="C378" s="58">
        <v>190</v>
      </c>
      <c r="D378" s="59">
        <v>672421</v>
      </c>
      <c r="E378" s="59">
        <v>127760063</v>
      </c>
      <c r="F378" s="59">
        <v>211289</v>
      </c>
      <c r="G378" s="59">
        <v>18768359</v>
      </c>
      <c r="H378" s="59">
        <v>146739711</v>
      </c>
      <c r="I378" s="49" t="s">
        <v>167</v>
      </c>
    </row>
    <row r="379" spans="1:9" hidden="1" x14ac:dyDescent="0.25">
      <c r="A379" s="57">
        <v>4</v>
      </c>
      <c r="B379" s="58" t="s">
        <v>561</v>
      </c>
      <c r="C379" s="58">
        <v>82</v>
      </c>
      <c r="D379" s="59">
        <v>672421</v>
      </c>
      <c r="E379" s="59">
        <v>55138554</v>
      </c>
      <c r="F379" s="59">
        <v>1056444</v>
      </c>
      <c r="G379" s="59">
        <v>25431061</v>
      </c>
      <c r="H379" s="59">
        <v>81626059</v>
      </c>
      <c r="I379" s="49" t="s">
        <v>167</v>
      </c>
    </row>
    <row r="380" spans="1:9" hidden="1" x14ac:dyDescent="0.25">
      <c r="A380" s="57">
        <v>5</v>
      </c>
      <c r="B380" s="58" t="s">
        <v>562</v>
      </c>
      <c r="C380" s="58">
        <v>30</v>
      </c>
      <c r="D380" s="59">
        <v>672421</v>
      </c>
      <c r="E380" s="59">
        <v>20172642</v>
      </c>
      <c r="F380" s="59">
        <v>0</v>
      </c>
      <c r="G380" s="59">
        <v>17259733</v>
      </c>
      <c r="H380" s="59">
        <v>37432375</v>
      </c>
      <c r="I380" s="49" t="s">
        <v>167</v>
      </c>
    </row>
    <row r="381" spans="1:9" hidden="1" x14ac:dyDescent="0.25">
      <c r="A381" s="57">
        <v>6</v>
      </c>
      <c r="B381" s="58" t="s">
        <v>563</v>
      </c>
      <c r="C381" s="58">
        <v>92</v>
      </c>
      <c r="D381" s="59">
        <v>672421</v>
      </c>
      <c r="E381" s="59">
        <v>61862768</v>
      </c>
      <c r="F381" s="59">
        <v>7183821</v>
      </c>
      <c r="G381" s="59">
        <v>34703758</v>
      </c>
      <c r="H381" s="59">
        <v>103750347</v>
      </c>
      <c r="I381" s="49" t="s">
        <v>167</v>
      </c>
    </row>
    <row r="382" spans="1:9" hidden="1" x14ac:dyDescent="0.25">
      <c r="A382" s="57">
        <v>7</v>
      </c>
      <c r="B382" s="58" t="s">
        <v>564</v>
      </c>
      <c r="C382" s="58">
        <v>198</v>
      </c>
      <c r="D382" s="59">
        <v>672421</v>
      </c>
      <c r="E382" s="59">
        <v>133139435</v>
      </c>
      <c r="F382" s="59">
        <v>845155</v>
      </c>
      <c r="G382" s="59">
        <v>25657016</v>
      </c>
      <c r="H382" s="59">
        <v>159641606</v>
      </c>
      <c r="I382" s="49" t="s">
        <v>167</v>
      </c>
    </row>
    <row r="383" spans="1:9" hidden="1" x14ac:dyDescent="0.25">
      <c r="A383" s="57">
        <v>8</v>
      </c>
      <c r="B383" s="58" t="s">
        <v>565</v>
      </c>
      <c r="C383" s="58">
        <v>117</v>
      </c>
      <c r="D383" s="59">
        <v>672421</v>
      </c>
      <c r="E383" s="59">
        <v>78673302</v>
      </c>
      <c r="F383" s="59">
        <v>1479022</v>
      </c>
      <c r="G383" s="59">
        <v>28385479</v>
      </c>
      <c r="H383" s="59">
        <v>108537803</v>
      </c>
      <c r="I383" s="49" t="s">
        <v>167</v>
      </c>
    </row>
    <row r="384" spans="1:9" hidden="1" x14ac:dyDescent="0.25">
      <c r="A384" s="57">
        <v>9</v>
      </c>
      <c r="B384" s="58" t="s">
        <v>566</v>
      </c>
      <c r="C384" s="58">
        <v>27</v>
      </c>
      <c r="D384" s="59">
        <v>672421</v>
      </c>
      <c r="E384" s="59">
        <v>18155377</v>
      </c>
      <c r="F384" s="59">
        <v>422578</v>
      </c>
      <c r="G384" s="59">
        <v>14953794</v>
      </c>
      <c r="H384" s="59">
        <v>33531749</v>
      </c>
      <c r="I384" s="49" t="s">
        <v>167</v>
      </c>
    </row>
    <row r="385" spans="1:9" hidden="1" x14ac:dyDescent="0.25">
      <c r="A385" s="57">
        <v>10</v>
      </c>
      <c r="B385" s="58" t="s">
        <v>567</v>
      </c>
      <c r="C385" s="58">
        <v>117</v>
      </c>
      <c r="D385" s="59">
        <v>672421</v>
      </c>
      <c r="E385" s="59">
        <v>78673302</v>
      </c>
      <c r="F385" s="59">
        <v>1690311</v>
      </c>
      <c r="G385" s="59">
        <v>25001516</v>
      </c>
      <c r="H385" s="59">
        <v>105365129</v>
      </c>
      <c r="I385" s="49" t="s">
        <v>167</v>
      </c>
    </row>
    <row r="386" spans="1:9" hidden="1" x14ac:dyDescent="0.25">
      <c r="A386" s="57">
        <v>11</v>
      </c>
      <c r="B386" s="58" t="s">
        <v>568</v>
      </c>
      <c r="C386" s="58">
        <v>79</v>
      </c>
      <c r="D386" s="59">
        <v>672421</v>
      </c>
      <c r="E386" s="59">
        <v>53121290</v>
      </c>
      <c r="F386" s="59">
        <v>8451555</v>
      </c>
      <c r="G386" s="59">
        <v>25620908</v>
      </c>
      <c r="H386" s="59">
        <v>87193753</v>
      </c>
      <c r="I386" s="49" t="s">
        <v>167</v>
      </c>
    </row>
    <row r="387" spans="1:9" hidden="1" x14ac:dyDescent="0.25">
      <c r="A387" s="57" t="s">
        <v>569</v>
      </c>
      <c r="B387" s="58" t="s">
        <v>570</v>
      </c>
      <c r="C387" s="58" t="s">
        <v>164</v>
      </c>
      <c r="D387" s="59" t="s">
        <v>164</v>
      </c>
      <c r="E387" s="59" t="s">
        <v>164</v>
      </c>
      <c r="F387" s="59" t="s">
        <v>164</v>
      </c>
      <c r="G387" s="59" t="s">
        <v>164</v>
      </c>
      <c r="H387" s="59">
        <v>0</v>
      </c>
      <c r="I387" s="49" t="s">
        <v>165</v>
      </c>
    </row>
    <row r="388" spans="1:9" hidden="1" x14ac:dyDescent="0.25">
      <c r="A388" s="57">
        <v>1</v>
      </c>
      <c r="B388" s="58" t="s">
        <v>571</v>
      </c>
      <c r="C388" s="58">
        <v>254</v>
      </c>
      <c r="D388" s="59">
        <v>672421</v>
      </c>
      <c r="E388" s="59">
        <v>170795032</v>
      </c>
      <c r="F388" s="59">
        <v>2746755</v>
      </c>
      <c r="G388" s="59">
        <v>29174344</v>
      </c>
      <c r="H388" s="59">
        <v>202716131</v>
      </c>
      <c r="I388" s="49" t="s">
        <v>167</v>
      </c>
    </row>
    <row r="389" spans="1:9" hidden="1" x14ac:dyDescent="0.25">
      <c r="A389" s="57">
        <v>2</v>
      </c>
      <c r="B389" s="58" t="s">
        <v>572</v>
      </c>
      <c r="C389" s="58">
        <v>139</v>
      </c>
      <c r="D389" s="59">
        <v>672421</v>
      </c>
      <c r="E389" s="59">
        <v>93466573</v>
      </c>
      <c r="F389" s="59">
        <v>1056444</v>
      </c>
      <c r="G389" s="59">
        <v>34323043</v>
      </c>
      <c r="H389" s="59">
        <v>128846060</v>
      </c>
      <c r="I389" s="49" t="s">
        <v>167</v>
      </c>
    </row>
    <row r="390" spans="1:9" hidden="1" x14ac:dyDescent="0.25">
      <c r="A390" s="57">
        <v>3</v>
      </c>
      <c r="B390" s="58" t="s">
        <v>573</v>
      </c>
      <c r="C390" s="58">
        <v>328</v>
      </c>
      <c r="D390" s="59">
        <v>672421</v>
      </c>
      <c r="E390" s="59">
        <v>220554215</v>
      </c>
      <c r="F390" s="59">
        <v>8240266</v>
      </c>
      <c r="G390" s="59">
        <v>51881579</v>
      </c>
      <c r="H390" s="59">
        <v>280676060</v>
      </c>
      <c r="I390" s="49" t="s">
        <v>167</v>
      </c>
    </row>
    <row r="391" spans="1:9" hidden="1" x14ac:dyDescent="0.25">
      <c r="A391" s="57">
        <v>4</v>
      </c>
      <c r="B391" s="58" t="s">
        <v>574</v>
      </c>
      <c r="C391" s="58">
        <v>179</v>
      </c>
      <c r="D391" s="59">
        <v>672421</v>
      </c>
      <c r="E391" s="59">
        <v>120363428</v>
      </c>
      <c r="F391" s="59">
        <v>11409599</v>
      </c>
      <c r="G391" s="59">
        <v>88757133</v>
      </c>
      <c r="H391" s="59">
        <v>220530160</v>
      </c>
      <c r="I391" s="49" t="s">
        <v>167</v>
      </c>
    </row>
    <row r="392" spans="1:9" hidden="1" x14ac:dyDescent="0.25">
      <c r="A392" s="57">
        <v>5</v>
      </c>
      <c r="B392" s="58" t="s">
        <v>575</v>
      </c>
      <c r="C392" s="58">
        <v>133</v>
      </c>
      <c r="D392" s="59">
        <v>672421</v>
      </c>
      <c r="E392" s="59">
        <v>89432044</v>
      </c>
      <c r="F392" s="59">
        <v>8451555</v>
      </c>
      <c r="G392" s="59">
        <v>48829356</v>
      </c>
      <c r="H392" s="59">
        <v>146712955</v>
      </c>
      <c r="I392" s="49" t="s">
        <v>167</v>
      </c>
    </row>
    <row r="393" spans="1:9" hidden="1" x14ac:dyDescent="0.25">
      <c r="A393" s="57">
        <v>6</v>
      </c>
      <c r="B393" s="58" t="s">
        <v>576</v>
      </c>
      <c r="C393" s="58">
        <v>72</v>
      </c>
      <c r="D393" s="59">
        <v>672421</v>
      </c>
      <c r="E393" s="59">
        <v>48414340</v>
      </c>
      <c r="F393" s="59">
        <v>5493510</v>
      </c>
      <c r="G393" s="59">
        <v>36831418</v>
      </c>
      <c r="H393" s="59">
        <v>90739268</v>
      </c>
      <c r="I393" s="49" t="s">
        <v>167</v>
      </c>
    </row>
    <row r="394" spans="1:9" hidden="1" x14ac:dyDescent="0.25">
      <c r="A394" s="57">
        <v>7</v>
      </c>
      <c r="B394" s="58" t="s">
        <v>577</v>
      </c>
      <c r="C394" s="58">
        <v>216</v>
      </c>
      <c r="D394" s="59">
        <v>672421</v>
      </c>
      <c r="E394" s="59">
        <v>145243020</v>
      </c>
      <c r="F394" s="59">
        <v>7606399</v>
      </c>
      <c r="G394" s="59">
        <v>43134962</v>
      </c>
      <c r="H394" s="59">
        <v>195984381</v>
      </c>
      <c r="I394" s="49" t="s">
        <v>167</v>
      </c>
    </row>
    <row r="395" spans="1:9" hidden="1" x14ac:dyDescent="0.25">
      <c r="A395" s="57">
        <v>8</v>
      </c>
      <c r="B395" s="58" t="s">
        <v>578</v>
      </c>
      <c r="C395" s="58">
        <v>302</v>
      </c>
      <c r="D395" s="59">
        <v>672421</v>
      </c>
      <c r="E395" s="59">
        <v>203071259</v>
      </c>
      <c r="F395" s="59">
        <v>9296710</v>
      </c>
      <c r="G395" s="59">
        <v>68121525</v>
      </c>
      <c r="H395" s="59">
        <v>280489494</v>
      </c>
      <c r="I395" s="49" t="s">
        <v>167</v>
      </c>
    </row>
    <row r="396" spans="1:9" hidden="1" x14ac:dyDescent="0.25">
      <c r="A396" s="57">
        <v>9</v>
      </c>
      <c r="B396" s="58" t="s">
        <v>579</v>
      </c>
      <c r="C396" s="58">
        <v>160</v>
      </c>
      <c r="D396" s="59">
        <v>672421</v>
      </c>
      <c r="E396" s="59">
        <v>107587422</v>
      </c>
      <c r="F396" s="59">
        <v>2958044</v>
      </c>
      <c r="G396" s="59">
        <v>25155440</v>
      </c>
      <c r="H396" s="59">
        <v>135700906</v>
      </c>
      <c r="I396" s="49" t="s">
        <v>167</v>
      </c>
    </row>
    <row r="397" spans="1:9" hidden="1" x14ac:dyDescent="0.25">
      <c r="A397" s="57">
        <v>10</v>
      </c>
      <c r="B397" s="58" t="s">
        <v>580</v>
      </c>
      <c r="C397" s="58">
        <v>14</v>
      </c>
      <c r="D397" s="59">
        <v>672421</v>
      </c>
      <c r="E397" s="59">
        <v>9413899</v>
      </c>
      <c r="F397" s="59">
        <v>1479022</v>
      </c>
      <c r="G397" s="59">
        <v>14912318</v>
      </c>
      <c r="H397" s="59">
        <v>25805239</v>
      </c>
      <c r="I397" s="49" t="s">
        <v>167</v>
      </c>
    </row>
    <row r="398" spans="1:9" hidden="1" x14ac:dyDescent="0.25">
      <c r="A398" s="57">
        <v>11</v>
      </c>
      <c r="B398" s="58" t="s">
        <v>581</v>
      </c>
      <c r="C398" s="58">
        <v>92</v>
      </c>
      <c r="D398" s="59">
        <v>672421</v>
      </c>
      <c r="E398" s="59">
        <v>61862768</v>
      </c>
      <c r="F398" s="59">
        <v>0</v>
      </c>
      <c r="G398" s="59">
        <v>37162824</v>
      </c>
      <c r="H398" s="59">
        <v>99025592</v>
      </c>
      <c r="I398" s="49" t="s">
        <v>167</v>
      </c>
    </row>
    <row r="399" spans="1:9" hidden="1" x14ac:dyDescent="0.25">
      <c r="A399" s="57">
        <v>12</v>
      </c>
      <c r="B399" s="58" t="s">
        <v>582</v>
      </c>
      <c r="C399" s="58">
        <v>91</v>
      </c>
      <c r="D399" s="59">
        <v>672421</v>
      </c>
      <c r="E399" s="59">
        <v>61190346</v>
      </c>
      <c r="F399" s="59">
        <v>2958044</v>
      </c>
      <c r="G399" s="59">
        <v>35310278</v>
      </c>
      <c r="H399" s="59">
        <v>99458668</v>
      </c>
      <c r="I399" s="49" t="s">
        <v>167</v>
      </c>
    </row>
    <row r="400" spans="1:9" hidden="1" x14ac:dyDescent="0.25">
      <c r="A400" s="57">
        <v>13</v>
      </c>
      <c r="B400" s="58" t="s">
        <v>583</v>
      </c>
      <c r="C400" s="58">
        <v>510</v>
      </c>
      <c r="D400" s="59">
        <v>672421</v>
      </c>
      <c r="E400" s="59">
        <v>342934907</v>
      </c>
      <c r="F400" s="59">
        <v>3380622</v>
      </c>
      <c r="G400" s="59">
        <v>59622245</v>
      </c>
      <c r="H400" s="59">
        <v>405937774</v>
      </c>
      <c r="I400" s="49" t="s">
        <v>167</v>
      </c>
    </row>
    <row r="401" spans="1:9" hidden="1" x14ac:dyDescent="0.25">
      <c r="A401" s="57">
        <v>14</v>
      </c>
      <c r="B401" s="58" t="s">
        <v>584</v>
      </c>
      <c r="C401" s="58">
        <v>277</v>
      </c>
      <c r="D401" s="59">
        <v>672421</v>
      </c>
      <c r="E401" s="59">
        <v>186260724</v>
      </c>
      <c r="F401" s="59">
        <v>845155</v>
      </c>
      <c r="G401" s="59">
        <v>66173525</v>
      </c>
      <c r="H401" s="59">
        <v>253279404</v>
      </c>
      <c r="I401" s="49" t="s">
        <v>167</v>
      </c>
    </row>
    <row r="402" spans="1:9" hidden="1" x14ac:dyDescent="0.25">
      <c r="A402" s="57">
        <v>15</v>
      </c>
      <c r="B402" s="58" t="s">
        <v>585</v>
      </c>
      <c r="C402" s="58">
        <v>541</v>
      </c>
      <c r="D402" s="59">
        <v>672421</v>
      </c>
      <c r="E402" s="59">
        <v>363779970</v>
      </c>
      <c r="F402" s="59">
        <v>1267733</v>
      </c>
      <c r="G402" s="59">
        <v>54464344</v>
      </c>
      <c r="H402" s="59">
        <v>419512047</v>
      </c>
      <c r="I402" s="49" t="s">
        <v>167</v>
      </c>
    </row>
    <row r="403" spans="1:9" hidden="1" x14ac:dyDescent="0.25">
      <c r="A403" s="57">
        <v>16</v>
      </c>
      <c r="B403" s="58" t="s">
        <v>586</v>
      </c>
      <c r="C403" s="58">
        <v>112</v>
      </c>
      <c r="D403" s="59">
        <v>672421</v>
      </c>
      <c r="E403" s="59">
        <v>75311195</v>
      </c>
      <c r="F403" s="59">
        <v>1479022</v>
      </c>
      <c r="G403" s="59">
        <v>59416627</v>
      </c>
      <c r="H403" s="59">
        <v>136206844</v>
      </c>
      <c r="I403" s="49" t="s">
        <v>167</v>
      </c>
    </row>
    <row r="404" spans="1:9" hidden="1" x14ac:dyDescent="0.25">
      <c r="A404" s="57">
        <v>17</v>
      </c>
      <c r="B404" s="58" t="s">
        <v>587</v>
      </c>
      <c r="C404" s="58">
        <v>162</v>
      </c>
      <c r="D404" s="59">
        <v>672421</v>
      </c>
      <c r="E404" s="59">
        <v>108932265</v>
      </c>
      <c r="F404" s="59">
        <v>10564443</v>
      </c>
      <c r="G404" s="59">
        <v>61425853</v>
      </c>
      <c r="H404" s="59">
        <v>180922561</v>
      </c>
      <c r="I404" s="49" t="s">
        <v>167</v>
      </c>
    </row>
    <row r="405" spans="1:9" hidden="1" x14ac:dyDescent="0.25">
      <c r="A405" s="57">
        <v>18</v>
      </c>
      <c r="B405" s="58" t="s">
        <v>588</v>
      </c>
      <c r="C405" s="58">
        <v>221</v>
      </c>
      <c r="D405" s="59">
        <v>672421</v>
      </c>
      <c r="E405" s="59">
        <v>148605126</v>
      </c>
      <c r="F405" s="59">
        <v>17959553</v>
      </c>
      <c r="G405" s="59">
        <v>80396585</v>
      </c>
      <c r="H405" s="59">
        <v>246961264</v>
      </c>
      <c r="I405" s="49" t="s">
        <v>167</v>
      </c>
    </row>
    <row r="406" spans="1:9" hidden="1" x14ac:dyDescent="0.25">
      <c r="A406" s="57">
        <v>19</v>
      </c>
      <c r="B406" s="58" t="s">
        <v>589</v>
      </c>
      <c r="C406" s="58">
        <v>100</v>
      </c>
      <c r="D406" s="59">
        <v>672421</v>
      </c>
      <c r="E406" s="59">
        <v>67242139</v>
      </c>
      <c r="F406" s="59">
        <v>211289</v>
      </c>
      <c r="G406" s="59">
        <v>35518809</v>
      </c>
      <c r="H406" s="59">
        <v>102972237</v>
      </c>
      <c r="I406" s="49" t="s">
        <v>167</v>
      </c>
    </row>
    <row r="407" spans="1:9" hidden="1" x14ac:dyDescent="0.25">
      <c r="A407" s="57">
        <v>20</v>
      </c>
      <c r="B407" s="58" t="s">
        <v>590</v>
      </c>
      <c r="C407" s="58">
        <v>38</v>
      </c>
      <c r="D407" s="59">
        <v>672421</v>
      </c>
      <c r="E407" s="59">
        <v>25552013</v>
      </c>
      <c r="F407" s="59">
        <v>422578</v>
      </c>
      <c r="G407" s="59">
        <v>16287143</v>
      </c>
      <c r="H407" s="59">
        <v>42261734</v>
      </c>
      <c r="I407" s="49" t="s">
        <v>167</v>
      </c>
    </row>
    <row r="408" spans="1:9" hidden="1" x14ac:dyDescent="0.25">
      <c r="A408" s="57">
        <v>21</v>
      </c>
      <c r="B408" s="58" t="s">
        <v>591</v>
      </c>
      <c r="C408" s="58">
        <v>60</v>
      </c>
      <c r="D408" s="59">
        <v>672421</v>
      </c>
      <c r="E408" s="59">
        <v>40345283</v>
      </c>
      <c r="F408" s="59">
        <v>1056444</v>
      </c>
      <c r="G408" s="59">
        <v>57408876</v>
      </c>
      <c r="H408" s="59">
        <v>98810603</v>
      </c>
      <c r="I408" s="49" t="s">
        <v>167</v>
      </c>
    </row>
    <row r="409" spans="1:9" hidden="1" x14ac:dyDescent="0.25">
      <c r="A409" s="57">
        <v>22</v>
      </c>
      <c r="B409" s="58" t="s">
        <v>592</v>
      </c>
      <c r="C409" s="58">
        <v>59</v>
      </c>
      <c r="D409" s="59">
        <v>672421</v>
      </c>
      <c r="E409" s="59">
        <v>39672862</v>
      </c>
      <c r="F409" s="59">
        <v>4648355</v>
      </c>
      <c r="G409" s="59">
        <v>44229533</v>
      </c>
      <c r="H409" s="59">
        <v>88550750</v>
      </c>
      <c r="I409" s="49" t="s">
        <v>167</v>
      </c>
    </row>
    <row r="410" spans="1:9" hidden="1" x14ac:dyDescent="0.25">
      <c r="A410" s="57">
        <v>23</v>
      </c>
      <c r="B410" s="58" t="s">
        <v>593</v>
      </c>
      <c r="C410" s="58">
        <v>300</v>
      </c>
      <c r="D410" s="59">
        <v>672421</v>
      </c>
      <c r="E410" s="59">
        <v>201726416</v>
      </c>
      <c r="F410" s="59">
        <v>845155</v>
      </c>
      <c r="G410" s="59">
        <v>40690052</v>
      </c>
      <c r="H410" s="59">
        <v>243261623</v>
      </c>
      <c r="I410" s="49" t="s">
        <v>167</v>
      </c>
    </row>
    <row r="411" spans="1:9" hidden="1" x14ac:dyDescent="0.25">
      <c r="A411" s="57">
        <v>24</v>
      </c>
      <c r="B411" s="58" t="s">
        <v>594</v>
      </c>
      <c r="C411" s="58">
        <v>354</v>
      </c>
      <c r="D411" s="59">
        <v>672421</v>
      </c>
      <c r="E411" s="59">
        <v>238037171</v>
      </c>
      <c r="F411" s="59">
        <v>47962572</v>
      </c>
      <c r="G411" s="59">
        <v>63888520</v>
      </c>
      <c r="H411" s="59">
        <v>349888263</v>
      </c>
      <c r="I411" s="49" t="s">
        <v>167</v>
      </c>
    </row>
    <row r="412" spans="1:9" hidden="1" x14ac:dyDescent="0.25">
      <c r="A412" s="57">
        <v>25</v>
      </c>
      <c r="B412" s="58" t="s">
        <v>595</v>
      </c>
      <c r="C412" s="58">
        <v>248</v>
      </c>
      <c r="D412" s="59">
        <v>672421</v>
      </c>
      <c r="E412" s="59">
        <v>166760504</v>
      </c>
      <c r="F412" s="59">
        <v>3380622</v>
      </c>
      <c r="G412" s="59">
        <v>44175114</v>
      </c>
      <c r="H412" s="59">
        <v>214316240</v>
      </c>
      <c r="I412" s="49" t="s">
        <v>167</v>
      </c>
    </row>
    <row r="413" spans="1:9" hidden="1" x14ac:dyDescent="0.25">
      <c r="A413" s="57">
        <v>26</v>
      </c>
      <c r="B413" s="58" t="s">
        <v>596</v>
      </c>
      <c r="C413" s="58">
        <v>79</v>
      </c>
      <c r="D413" s="59">
        <v>672421</v>
      </c>
      <c r="E413" s="59">
        <v>53121290</v>
      </c>
      <c r="F413" s="59">
        <v>20072442</v>
      </c>
      <c r="G413" s="59">
        <v>40186160</v>
      </c>
      <c r="H413" s="59">
        <v>113379892</v>
      </c>
      <c r="I413" s="49" t="s">
        <v>167</v>
      </c>
    </row>
    <row r="414" spans="1:9" hidden="1" x14ac:dyDescent="0.25">
      <c r="A414" s="57">
        <v>27</v>
      </c>
      <c r="B414" s="58" t="s">
        <v>597</v>
      </c>
      <c r="C414" s="58">
        <v>206</v>
      </c>
      <c r="D414" s="59">
        <v>672421</v>
      </c>
      <c r="E414" s="59">
        <v>138518806</v>
      </c>
      <c r="F414" s="59">
        <v>4859644</v>
      </c>
      <c r="G414" s="59">
        <v>61761684</v>
      </c>
      <c r="H414" s="59">
        <v>205140134</v>
      </c>
      <c r="I414" s="49" t="s">
        <v>167</v>
      </c>
    </row>
    <row r="415" spans="1:9" hidden="1" x14ac:dyDescent="0.25">
      <c r="A415" s="57">
        <v>28</v>
      </c>
      <c r="B415" s="58" t="s">
        <v>598</v>
      </c>
      <c r="C415" s="58">
        <v>97</v>
      </c>
      <c r="D415" s="59">
        <v>672421</v>
      </c>
      <c r="E415" s="59">
        <v>65224875</v>
      </c>
      <c r="F415" s="59">
        <v>15635376</v>
      </c>
      <c r="G415" s="59">
        <v>55473585</v>
      </c>
      <c r="H415" s="59">
        <v>136333836</v>
      </c>
      <c r="I415" s="49" t="s">
        <v>167</v>
      </c>
    </row>
    <row r="416" spans="1:9" hidden="1" x14ac:dyDescent="0.25">
      <c r="A416" s="57">
        <v>29</v>
      </c>
      <c r="B416" s="58" t="s">
        <v>599</v>
      </c>
      <c r="C416" s="58">
        <v>67</v>
      </c>
      <c r="D416" s="59">
        <v>672421</v>
      </c>
      <c r="E416" s="59">
        <v>45052233</v>
      </c>
      <c r="F416" s="59">
        <v>9930577</v>
      </c>
      <c r="G416" s="59">
        <v>38100079</v>
      </c>
      <c r="H416" s="59">
        <v>93082889</v>
      </c>
      <c r="I416" s="49" t="s">
        <v>167</v>
      </c>
    </row>
    <row r="417" spans="1:9" hidden="1" x14ac:dyDescent="0.25">
      <c r="A417" s="57" t="s">
        <v>600</v>
      </c>
      <c r="B417" s="58" t="s">
        <v>601</v>
      </c>
      <c r="C417" s="58" t="s">
        <v>164</v>
      </c>
      <c r="D417" s="59" t="s">
        <v>164</v>
      </c>
      <c r="E417" s="59" t="s">
        <v>164</v>
      </c>
      <c r="F417" s="59" t="s">
        <v>164</v>
      </c>
      <c r="G417" s="59" t="s">
        <v>164</v>
      </c>
      <c r="H417" s="59">
        <v>0</v>
      </c>
      <c r="I417" s="49" t="s">
        <v>165</v>
      </c>
    </row>
    <row r="418" spans="1:9" hidden="1" x14ac:dyDescent="0.25">
      <c r="A418" s="57">
        <v>1</v>
      </c>
      <c r="B418" s="58" t="s">
        <v>602</v>
      </c>
      <c r="C418" s="58">
        <v>61</v>
      </c>
      <c r="D418" s="59">
        <v>672421</v>
      </c>
      <c r="E418" s="59">
        <v>41017705</v>
      </c>
      <c r="F418" s="59">
        <v>0</v>
      </c>
      <c r="G418" s="59">
        <v>17077769</v>
      </c>
      <c r="H418" s="59">
        <v>58095474</v>
      </c>
      <c r="I418" s="49" t="s">
        <v>167</v>
      </c>
    </row>
    <row r="419" spans="1:9" hidden="1" x14ac:dyDescent="0.25">
      <c r="A419" s="57">
        <v>2</v>
      </c>
      <c r="B419" s="58" t="s">
        <v>603</v>
      </c>
      <c r="C419" s="58">
        <v>169</v>
      </c>
      <c r="D419" s="59">
        <v>672421</v>
      </c>
      <c r="E419" s="59">
        <v>113639214</v>
      </c>
      <c r="F419" s="59">
        <v>211289</v>
      </c>
      <c r="G419" s="59">
        <v>16608031</v>
      </c>
      <c r="H419" s="59">
        <v>130458534</v>
      </c>
      <c r="I419" s="49" t="s">
        <v>167</v>
      </c>
    </row>
    <row r="420" spans="1:9" hidden="1" x14ac:dyDescent="0.25">
      <c r="A420" s="57">
        <v>3</v>
      </c>
      <c r="B420" s="58" t="s">
        <v>604</v>
      </c>
      <c r="C420" s="58">
        <v>102</v>
      </c>
      <c r="D420" s="59">
        <v>672421</v>
      </c>
      <c r="E420" s="59">
        <v>68586981</v>
      </c>
      <c r="F420" s="59">
        <v>3591911</v>
      </c>
      <c r="G420" s="59">
        <v>25618695</v>
      </c>
      <c r="H420" s="59">
        <v>97797587</v>
      </c>
      <c r="I420" s="49" t="s">
        <v>167</v>
      </c>
    </row>
    <row r="421" spans="1:9" hidden="1" x14ac:dyDescent="0.25">
      <c r="A421" s="57">
        <v>4</v>
      </c>
      <c r="B421" s="58" t="s">
        <v>605</v>
      </c>
      <c r="C421" s="58">
        <v>249</v>
      </c>
      <c r="D421" s="59">
        <v>672421</v>
      </c>
      <c r="E421" s="59">
        <v>167432925</v>
      </c>
      <c r="F421" s="59">
        <v>0</v>
      </c>
      <c r="G421" s="59">
        <v>26831770</v>
      </c>
      <c r="H421" s="59">
        <v>194264695</v>
      </c>
      <c r="I421" s="49" t="s">
        <v>167</v>
      </c>
    </row>
    <row r="422" spans="1:9" hidden="1" x14ac:dyDescent="0.25">
      <c r="A422" s="57">
        <v>5</v>
      </c>
      <c r="B422" s="58" t="s">
        <v>606</v>
      </c>
      <c r="C422" s="58">
        <v>196</v>
      </c>
      <c r="D422" s="59">
        <v>672421</v>
      </c>
      <c r="E422" s="59">
        <v>131794592</v>
      </c>
      <c r="F422" s="59">
        <v>0</v>
      </c>
      <c r="G422" s="59">
        <v>20225748</v>
      </c>
      <c r="H422" s="59">
        <v>152020340</v>
      </c>
      <c r="I422" s="49" t="s">
        <v>167</v>
      </c>
    </row>
    <row r="423" spans="1:9" hidden="1" x14ac:dyDescent="0.25">
      <c r="A423" s="57">
        <v>6</v>
      </c>
      <c r="B423" s="58" t="s">
        <v>607</v>
      </c>
      <c r="C423" s="58">
        <v>78</v>
      </c>
      <c r="D423" s="59">
        <v>672421</v>
      </c>
      <c r="E423" s="59">
        <v>52448868</v>
      </c>
      <c r="F423" s="59">
        <v>633867</v>
      </c>
      <c r="G423" s="59">
        <v>20672990</v>
      </c>
      <c r="H423" s="59">
        <v>73755725</v>
      </c>
      <c r="I423" s="49" t="s">
        <v>167</v>
      </c>
    </row>
    <row r="424" spans="1:9" hidden="1" x14ac:dyDescent="0.25">
      <c r="A424" s="57">
        <v>7</v>
      </c>
      <c r="B424" s="58" t="s">
        <v>608</v>
      </c>
      <c r="C424" s="58">
        <v>49</v>
      </c>
      <c r="D424" s="59">
        <v>672421</v>
      </c>
      <c r="E424" s="59">
        <v>32948648</v>
      </c>
      <c r="F424" s="59">
        <v>0</v>
      </c>
      <c r="G424" s="59">
        <v>12794586</v>
      </c>
      <c r="H424" s="59">
        <v>45743234</v>
      </c>
      <c r="I424" s="49" t="s">
        <v>167</v>
      </c>
    </row>
    <row r="425" spans="1:9" hidden="1" x14ac:dyDescent="0.25">
      <c r="A425" s="57">
        <v>8</v>
      </c>
      <c r="B425" s="58" t="s">
        <v>609</v>
      </c>
      <c r="C425" s="58">
        <v>88</v>
      </c>
      <c r="D425" s="59">
        <v>672421</v>
      </c>
      <c r="E425" s="59">
        <v>59173082</v>
      </c>
      <c r="F425" s="59">
        <v>0</v>
      </c>
      <c r="G425" s="59">
        <v>16340998</v>
      </c>
      <c r="H425" s="59">
        <v>75514080</v>
      </c>
      <c r="I425" s="49" t="s">
        <v>167</v>
      </c>
    </row>
    <row r="426" spans="1:9" hidden="1" x14ac:dyDescent="0.25">
      <c r="A426" s="57">
        <v>9</v>
      </c>
      <c r="B426" s="58" t="s">
        <v>610</v>
      </c>
      <c r="C426" s="58">
        <v>71</v>
      </c>
      <c r="D426" s="59">
        <v>672421</v>
      </c>
      <c r="E426" s="59">
        <v>47741918</v>
      </c>
      <c r="F426" s="59">
        <v>0</v>
      </c>
      <c r="G426" s="59">
        <v>16212483</v>
      </c>
      <c r="H426" s="59">
        <v>63954401</v>
      </c>
      <c r="I426" s="49" t="s">
        <v>167</v>
      </c>
    </row>
    <row r="427" spans="1:9" hidden="1" x14ac:dyDescent="0.25">
      <c r="A427" s="57" t="s">
        <v>611</v>
      </c>
      <c r="B427" s="58" t="s">
        <v>612</v>
      </c>
      <c r="C427" s="58" t="s">
        <v>164</v>
      </c>
      <c r="D427" s="59" t="s">
        <v>164</v>
      </c>
      <c r="E427" s="59" t="s">
        <v>164</v>
      </c>
      <c r="F427" s="59" t="s">
        <v>164</v>
      </c>
      <c r="G427" s="59" t="s">
        <v>164</v>
      </c>
      <c r="H427" s="59">
        <v>0</v>
      </c>
      <c r="I427" s="49" t="s">
        <v>165</v>
      </c>
    </row>
    <row r="428" spans="1:9" hidden="1" x14ac:dyDescent="0.25">
      <c r="A428" s="57">
        <v>1</v>
      </c>
      <c r="B428" s="58" t="s">
        <v>613</v>
      </c>
      <c r="C428" s="58">
        <v>340</v>
      </c>
      <c r="D428" s="59">
        <v>672421</v>
      </c>
      <c r="E428" s="59">
        <v>228623271</v>
      </c>
      <c r="F428" s="59">
        <v>7817688</v>
      </c>
      <c r="G428" s="59">
        <v>50314384</v>
      </c>
      <c r="H428" s="59">
        <v>286755343</v>
      </c>
      <c r="I428" s="49" t="s">
        <v>167</v>
      </c>
    </row>
    <row r="429" spans="1:9" hidden="1" x14ac:dyDescent="0.25">
      <c r="A429" s="57">
        <v>2</v>
      </c>
      <c r="B429" s="58" t="s">
        <v>614</v>
      </c>
      <c r="C429" s="58">
        <v>326</v>
      </c>
      <c r="D429" s="59">
        <v>672421</v>
      </c>
      <c r="E429" s="59">
        <v>219209372</v>
      </c>
      <c r="F429" s="59">
        <v>5070933</v>
      </c>
      <c r="G429" s="59">
        <v>39784427</v>
      </c>
      <c r="H429" s="59">
        <v>264064732</v>
      </c>
      <c r="I429" s="49" t="s">
        <v>167</v>
      </c>
    </row>
    <row r="430" spans="1:9" hidden="1" x14ac:dyDescent="0.25">
      <c r="A430" s="57">
        <v>3</v>
      </c>
      <c r="B430" s="58" t="s">
        <v>615</v>
      </c>
      <c r="C430" s="58">
        <v>326</v>
      </c>
      <c r="D430" s="59">
        <v>672421</v>
      </c>
      <c r="E430" s="59">
        <v>219209372</v>
      </c>
      <c r="F430" s="59">
        <v>2746755</v>
      </c>
      <c r="G430" s="59">
        <v>38715278</v>
      </c>
      <c r="H430" s="59">
        <v>260671405</v>
      </c>
      <c r="I430" s="49" t="s">
        <v>167</v>
      </c>
    </row>
    <row r="431" spans="1:9" hidden="1" x14ac:dyDescent="0.25">
      <c r="A431" s="57">
        <v>4</v>
      </c>
      <c r="B431" s="58" t="s">
        <v>616</v>
      </c>
      <c r="C431" s="58">
        <v>246</v>
      </c>
      <c r="D431" s="59">
        <v>672421</v>
      </c>
      <c r="E431" s="59">
        <v>165415661</v>
      </c>
      <c r="F431" s="59">
        <v>7183821</v>
      </c>
      <c r="G431" s="59">
        <v>107982354</v>
      </c>
      <c r="H431" s="59">
        <v>280581836</v>
      </c>
      <c r="I431" s="49" t="s">
        <v>167</v>
      </c>
    </row>
    <row r="432" spans="1:9" hidden="1" x14ac:dyDescent="0.25">
      <c r="A432" s="57" t="s">
        <v>617</v>
      </c>
      <c r="B432" s="58" t="s">
        <v>618</v>
      </c>
      <c r="C432" s="58" t="s">
        <v>164</v>
      </c>
      <c r="D432" s="59" t="s">
        <v>164</v>
      </c>
      <c r="E432" s="59" t="s">
        <v>164</v>
      </c>
      <c r="F432" s="59" t="s">
        <v>164</v>
      </c>
      <c r="G432" s="59" t="s">
        <v>164</v>
      </c>
      <c r="H432" s="59">
        <v>0</v>
      </c>
      <c r="I432" s="49" t="s">
        <v>165</v>
      </c>
    </row>
    <row r="433" spans="1:9" hidden="1" x14ac:dyDescent="0.25">
      <c r="A433" s="57">
        <v>1</v>
      </c>
      <c r="B433" s="58" t="s">
        <v>619</v>
      </c>
      <c r="C433" s="58">
        <v>62</v>
      </c>
      <c r="D433" s="59">
        <v>672421</v>
      </c>
      <c r="E433" s="59">
        <v>41690126</v>
      </c>
      <c r="F433" s="59">
        <v>422578</v>
      </c>
      <c r="G433" s="59">
        <v>17588889</v>
      </c>
      <c r="H433" s="59">
        <v>59701593</v>
      </c>
      <c r="I433" s="49" t="s">
        <v>167</v>
      </c>
    </row>
    <row r="434" spans="1:9" hidden="1" x14ac:dyDescent="0.25">
      <c r="A434" s="57">
        <v>2</v>
      </c>
      <c r="B434" s="58" t="s">
        <v>620</v>
      </c>
      <c r="C434" s="58">
        <v>42</v>
      </c>
      <c r="D434" s="59">
        <v>672421</v>
      </c>
      <c r="E434" s="59">
        <v>28241698</v>
      </c>
      <c r="F434" s="59">
        <v>0</v>
      </c>
      <c r="G434" s="59">
        <v>18326330</v>
      </c>
      <c r="H434" s="59">
        <v>46568028</v>
      </c>
      <c r="I434" s="49" t="s">
        <v>167</v>
      </c>
    </row>
    <row r="435" spans="1:9" hidden="1" x14ac:dyDescent="0.25">
      <c r="A435" s="57">
        <v>3</v>
      </c>
      <c r="B435" s="58" t="s">
        <v>621</v>
      </c>
      <c r="C435" s="58">
        <v>50</v>
      </c>
      <c r="D435" s="59">
        <v>672421</v>
      </c>
      <c r="E435" s="59">
        <v>33621069</v>
      </c>
      <c r="F435" s="59">
        <v>0</v>
      </c>
      <c r="G435" s="59">
        <v>15811181</v>
      </c>
      <c r="H435" s="59">
        <v>49432250</v>
      </c>
      <c r="I435" s="49" t="s">
        <v>167</v>
      </c>
    </row>
    <row r="436" spans="1:9" hidden="1" x14ac:dyDescent="0.25">
      <c r="A436" s="57">
        <v>4</v>
      </c>
      <c r="B436" s="58" t="s">
        <v>622</v>
      </c>
      <c r="C436" s="58">
        <v>56</v>
      </c>
      <c r="D436" s="59">
        <v>672421</v>
      </c>
      <c r="E436" s="59">
        <v>37655598</v>
      </c>
      <c r="F436" s="59">
        <v>0</v>
      </c>
      <c r="G436" s="59">
        <v>17537188</v>
      </c>
      <c r="H436" s="59">
        <v>55192786</v>
      </c>
      <c r="I436" s="49" t="s">
        <v>167</v>
      </c>
    </row>
    <row r="437" spans="1:9" hidden="1" x14ac:dyDescent="0.25">
      <c r="A437" s="57">
        <v>5</v>
      </c>
      <c r="B437" s="58" t="s">
        <v>623</v>
      </c>
      <c r="C437" s="58">
        <v>60</v>
      </c>
      <c r="D437" s="59">
        <v>672421</v>
      </c>
      <c r="E437" s="59">
        <v>40345283</v>
      </c>
      <c r="F437" s="59">
        <v>0</v>
      </c>
      <c r="G437" s="59">
        <v>15436095</v>
      </c>
      <c r="H437" s="59">
        <v>55781378</v>
      </c>
      <c r="I437" s="49" t="s">
        <v>167</v>
      </c>
    </row>
    <row r="438" spans="1:9" hidden="1" x14ac:dyDescent="0.25">
      <c r="A438" s="57">
        <v>6</v>
      </c>
      <c r="B438" s="58" t="s">
        <v>624</v>
      </c>
      <c r="C438" s="58">
        <v>39</v>
      </c>
      <c r="D438" s="59">
        <v>672421</v>
      </c>
      <c r="E438" s="59">
        <v>26224434</v>
      </c>
      <c r="F438" s="59">
        <v>0</v>
      </c>
      <c r="G438" s="59">
        <v>16931145</v>
      </c>
      <c r="H438" s="59">
        <v>43155579</v>
      </c>
      <c r="I438" s="49" t="s">
        <v>167</v>
      </c>
    </row>
    <row r="439" spans="1:9" hidden="1" x14ac:dyDescent="0.25">
      <c r="A439" s="57" t="s">
        <v>625</v>
      </c>
      <c r="B439" s="58" t="s">
        <v>626</v>
      </c>
      <c r="C439" s="58" t="s">
        <v>164</v>
      </c>
      <c r="D439" s="59" t="s">
        <v>164</v>
      </c>
      <c r="E439" s="59" t="s">
        <v>164</v>
      </c>
      <c r="F439" s="59" t="s">
        <v>164</v>
      </c>
      <c r="G439" s="59" t="s">
        <v>164</v>
      </c>
      <c r="H439" s="59">
        <v>0</v>
      </c>
      <c r="I439" s="49" t="s">
        <v>165</v>
      </c>
    </row>
    <row r="440" spans="1:9" hidden="1" x14ac:dyDescent="0.25">
      <c r="A440" s="57">
        <v>1</v>
      </c>
      <c r="B440" s="58" t="s">
        <v>627</v>
      </c>
      <c r="C440" s="58">
        <v>82</v>
      </c>
      <c r="D440" s="59">
        <v>672421</v>
      </c>
      <c r="E440" s="59">
        <v>55138554</v>
      </c>
      <c r="F440" s="59">
        <v>5704799</v>
      </c>
      <c r="G440" s="59">
        <v>29473794</v>
      </c>
      <c r="H440" s="59">
        <v>90317147</v>
      </c>
      <c r="I440" s="49" t="s">
        <v>167</v>
      </c>
    </row>
    <row r="441" spans="1:9" hidden="1" x14ac:dyDescent="0.25">
      <c r="A441" s="57">
        <v>2</v>
      </c>
      <c r="B441" s="58" t="s">
        <v>628</v>
      </c>
      <c r="C441" s="58">
        <v>191</v>
      </c>
      <c r="D441" s="59">
        <v>672421</v>
      </c>
      <c r="E441" s="59">
        <v>128432485</v>
      </c>
      <c r="F441" s="59">
        <v>18593420</v>
      </c>
      <c r="G441" s="59">
        <v>66841376</v>
      </c>
      <c r="H441" s="59">
        <v>213867281</v>
      </c>
      <c r="I441" s="49" t="s">
        <v>167</v>
      </c>
    </row>
    <row r="442" spans="1:9" hidden="1" x14ac:dyDescent="0.25">
      <c r="A442" s="57">
        <v>3</v>
      </c>
      <c r="B442" s="58" t="s">
        <v>629</v>
      </c>
      <c r="C442" s="58">
        <v>101</v>
      </c>
      <c r="D442" s="59">
        <v>672421</v>
      </c>
      <c r="E442" s="59">
        <v>67914560</v>
      </c>
      <c r="F442" s="59">
        <v>422578</v>
      </c>
      <c r="G442" s="59">
        <v>20334894</v>
      </c>
      <c r="H442" s="59">
        <v>88672032</v>
      </c>
      <c r="I442" s="49" t="s">
        <v>167</v>
      </c>
    </row>
    <row r="443" spans="1:9" hidden="1" x14ac:dyDescent="0.25">
      <c r="A443" s="57">
        <v>4</v>
      </c>
      <c r="B443" s="58" t="s">
        <v>630</v>
      </c>
      <c r="C443" s="58">
        <v>160</v>
      </c>
      <c r="D443" s="59">
        <v>672421</v>
      </c>
      <c r="E443" s="59">
        <v>107587422</v>
      </c>
      <c r="F443" s="59">
        <v>6761244</v>
      </c>
      <c r="G443" s="59">
        <v>28289526</v>
      </c>
      <c r="H443" s="59">
        <v>142638192</v>
      </c>
      <c r="I443" s="49" t="s">
        <v>167</v>
      </c>
    </row>
    <row r="444" spans="1:9" hidden="1" x14ac:dyDescent="0.25">
      <c r="A444" s="57">
        <v>5</v>
      </c>
      <c r="B444" s="58" t="s">
        <v>631</v>
      </c>
      <c r="C444" s="58">
        <v>123</v>
      </c>
      <c r="D444" s="59">
        <v>672421</v>
      </c>
      <c r="E444" s="59">
        <v>82707831</v>
      </c>
      <c r="F444" s="59">
        <v>211289</v>
      </c>
      <c r="G444" s="59">
        <v>18200693</v>
      </c>
      <c r="H444" s="59">
        <v>101119813</v>
      </c>
      <c r="I444" s="49" t="s">
        <v>167</v>
      </c>
    </row>
    <row r="445" spans="1:9" hidden="1" x14ac:dyDescent="0.25">
      <c r="A445" s="57" t="s">
        <v>632</v>
      </c>
      <c r="B445" s="58" t="s">
        <v>633</v>
      </c>
      <c r="C445" s="58" t="s">
        <v>164</v>
      </c>
      <c r="D445" s="59" t="s">
        <v>164</v>
      </c>
      <c r="E445" s="59" t="s">
        <v>164</v>
      </c>
      <c r="F445" s="59" t="s">
        <v>164</v>
      </c>
      <c r="G445" s="59" t="s">
        <v>164</v>
      </c>
      <c r="H445" s="59">
        <v>0</v>
      </c>
      <c r="I445" s="49" t="s">
        <v>165</v>
      </c>
    </row>
    <row r="446" spans="1:9" hidden="1" x14ac:dyDescent="0.25">
      <c r="A446" s="57">
        <v>1</v>
      </c>
      <c r="B446" s="58" t="s">
        <v>634</v>
      </c>
      <c r="C446" s="58">
        <v>70</v>
      </c>
      <c r="D446" s="59">
        <v>672421</v>
      </c>
      <c r="E446" s="59">
        <v>47069497</v>
      </c>
      <c r="F446" s="59">
        <v>0</v>
      </c>
      <c r="G446" s="59">
        <v>16562981</v>
      </c>
      <c r="H446" s="59">
        <v>63632478</v>
      </c>
      <c r="I446" s="49" t="s">
        <v>167</v>
      </c>
    </row>
    <row r="447" spans="1:9" hidden="1" x14ac:dyDescent="0.25">
      <c r="A447" s="57">
        <v>2</v>
      </c>
      <c r="B447" s="58" t="s">
        <v>635</v>
      </c>
      <c r="C447" s="58">
        <v>52</v>
      </c>
      <c r="D447" s="59">
        <v>672421</v>
      </c>
      <c r="E447" s="59">
        <v>34965912</v>
      </c>
      <c r="F447" s="59">
        <v>0</v>
      </c>
      <c r="G447" s="59">
        <v>16213763</v>
      </c>
      <c r="H447" s="59">
        <v>51179675</v>
      </c>
      <c r="I447" s="49" t="s">
        <v>167</v>
      </c>
    </row>
    <row r="448" spans="1:9" hidden="1" x14ac:dyDescent="0.25">
      <c r="A448" s="57">
        <v>3</v>
      </c>
      <c r="B448" s="58" t="s">
        <v>636</v>
      </c>
      <c r="C448" s="58">
        <v>42</v>
      </c>
      <c r="D448" s="59">
        <v>672421</v>
      </c>
      <c r="E448" s="59">
        <v>28241698</v>
      </c>
      <c r="F448" s="59">
        <v>0</v>
      </c>
      <c r="G448" s="59">
        <v>13570334</v>
      </c>
      <c r="H448" s="59">
        <v>41812032</v>
      </c>
      <c r="I448" s="49" t="s">
        <v>167</v>
      </c>
    </row>
    <row r="449" spans="1:9" hidden="1" x14ac:dyDescent="0.25">
      <c r="A449" s="57">
        <v>4</v>
      </c>
      <c r="B449" s="58" t="s">
        <v>637</v>
      </c>
      <c r="C449" s="58">
        <v>75</v>
      </c>
      <c r="D449" s="59">
        <v>672421</v>
      </c>
      <c r="E449" s="59">
        <v>50431604</v>
      </c>
      <c r="F449" s="59">
        <v>0</v>
      </c>
      <c r="G449" s="59">
        <v>17432205</v>
      </c>
      <c r="H449" s="59">
        <v>67863809</v>
      </c>
      <c r="I449" s="49" t="s">
        <v>167</v>
      </c>
    </row>
    <row r="450" spans="1:9" hidden="1" x14ac:dyDescent="0.25">
      <c r="A450" s="57">
        <v>5</v>
      </c>
      <c r="B450" s="58" t="s">
        <v>638</v>
      </c>
      <c r="C450" s="58">
        <v>36</v>
      </c>
      <c r="D450" s="59">
        <v>672421</v>
      </c>
      <c r="E450" s="59">
        <v>24207170</v>
      </c>
      <c r="F450" s="59">
        <v>0</v>
      </c>
      <c r="G450" s="59">
        <v>12637892</v>
      </c>
      <c r="H450" s="59">
        <v>36845062</v>
      </c>
      <c r="I450" s="49" t="s">
        <v>167</v>
      </c>
    </row>
    <row r="451" spans="1:9" hidden="1" x14ac:dyDescent="0.25">
      <c r="A451" s="57" t="s">
        <v>639</v>
      </c>
      <c r="B451" s="58" t="s">
        <v>640</v>
      </c>
      <c r="C451" s="58" t="s">
        <v>164</v>
      </c>
      <c r="D451" s="59" t="s">
        <v>164</v>
      </c>
      <c r="E451" s="59" t="s">
        <v>164</v>
      </c>
      <c r="F451" s="59" t="s">
        <v>164</v>
      </c>
      <c r="G451" s="59" t="s">
        <v>164</v>
      </c>
      <c r="H451" s="59">
        <v>0</v>
      </c>
      <c r="I451" s="49" t="s">
        <v>165</v>
      </c>
    </row>
    <row r="452" spans="1:9" hidden="1" x14ac:dyDescent="0.25">
      <c r="A452" s="57">
        <v>1</v>
      </c>
      <c r="B452" s="58" t="s">
        <v>641</v>
      </c>
      <c r="C452" s="58">
        <v>142</v>
      </c>
      <c r="D452" s="59">
        <v>672421</v>
      </c>
      <c r="E452" s="59">
        <v>95483837</v>
      </c>
      <c r="F452" s="59">
        <v>4648355</v>
      </c>
      <c r="G452" s="59">
        <v>38008063</v>
      </c>
      <c r="H452" s="59">
        <v>138140255</v>
      </c>
      <c r="I452" s="49" t="s">
        <v>167</v>
      </c>
    </row>
    <row r="453" spans="1:9" hidden="1" x14ac:dyDescent="0.25">
      <c r="A453" s="57">
        <v>2</v>
      </c>
      <c r="B453" s="58" t="s">
        <v>642</v>
      </c>
      <c r="C453" s="58">
        <v>164</v>
      </c>
      <c r="D453" s="59">
        <v>672421</v>
      </c>
      <c r="E453" s="59">
        <v>110277107</v>
      </c>
      <c r="F453" s="59">
        <v>633867</v>
      </c>
      <c r="G453" s="59">
        <v>29942280</v>
      </c>
      <c r="H453" s="59">
        <v>140853254</v>
      </c>
      <c r="I453" s="49" t="s">
        <v>167</v>
      </c>
    </row>
    <row r="454" spans="1:9" hidden="1" x14ac:dyDescent="0.25">
      <c r="A454" s="57">
        <v>3</v>
      </c>
      <c r="B454" s="58" t="s">
        <v>643</v>
      </c>
      <c r="C454" s="58">
        <v>226</v>
      </c>
      <c r="D454" s="59">
        <v>672421</v>
      </c>
      <c r="E454" s="59">
        <v>151967233</v>
      </c>
      <c r="F454" s="59">
        <v>211289</v>
      </c>
      <c r="G454" s="59">
        <v>22866674</v>
      </c>
      <c r="H454" s="59">
        <v>175045196</v>
      </c>
      <c r="I454" s="49" t="s">
        <v>167</v>
      </c>
    </row>
    <row r="455" spans="1:9" hidden="1" x14ac:dyDescent="0.25">
      <c r="A455" s="57">
        <v>4</v>
      </c>
      <c r="B455" s="58" t="s">
        <v>644</v>
      </c>
      <c r="C455" s="58">
        <v>117</v>
      </c>
      <c r="D455" s="59">
        <v>672421</v>
      </c>
      <c r="E455" s="59">
        <v>78673302</v>
      </c>
      <c r="F455" s="59">
        <v>0</v>
      </c>
      <c r="G455" s="59">
        <v>26096718</v>
      </c>
      <c r="H455" s="59">
        <v>104770020</v>
      </c>
      <c r="I455" s="49" t="s">
        <v>167</v>
      </c>
    </row>
    <row r="456" spans="1:9" hidden="1" x14ac:dyDescent="0.25">
      <c r="A456" s="57">
        <v>5</v>
      </c>
      <c r="B456" s="58" t="s">
        <v>645</v>
      </c>
      <c r="C456" s="58">
        <v>121</v>
      </c>
      <c r="D456" s="59">
        <v>672421</v>
      </c>
      <c r="E456" s="59">
        <v>81362988</v>
      </c>
      <c r="F456" s="59">
        <v>422578</v>
      </c>
      <c r="G456" s="59">
        <v>23862525</v>
      </c>
      <c r="H456" s="59">
        <v>105648091</v>
      </c>
      <c r="I456" s="49" t="s">
        <v>167</v>
      </c>
    </row>
    <row r="457" spans="1:9" hidden="1" x14ac:dyDescent="0.25">
      <c r="A457" s="57">
        <v>6</v>
      </c>
      <c r="B457" s="58" t="s">
        <v>646</v>
      </c>
      <c r="C457" s="58">
        <v>115</v>
      </c>
      <c r="D457" s="59">
        <v>672421</v>
      </c>
      <c r="E457" s="59">
        <v>77328459</v>
      </c>
      <c r="F457" s="59">
        <v>0</v>
      </c>
      <c r="G457" s="59">
        <v>35319016</v>
      </c>
      <c r="H457" s="59">
        <v>112647475</v>
      </c>
      <c r="I457" s="49" t="s">
        <v>167</v>
      </c>
    </row>
    <row r="458" spans="1:9" hidden="1" x14ac:dyDescent="0.25">
      <c r="A458" s="57">
        <v>7</v>
      </c>
      <c r="B458" s="58" t="s">
        <v>647</v>
      </c>
      <c r="C458" s="58">
        <v>75</v>
      </c>
      <c r="D458" s="59">
        <v>672421</v>
      </c>
      <c r="E458" s="59">
        <v>50431604</v>
      </c>
      <c r="F458" s="59">
        <v>0</v>
      </c>
      <c r="G458" s="59">
        <v>20497281</v>
      </c>
      <c r="H458" s="59">
        <v>70928885</v>
      </c>
      <c r="I458" s="49" t="s">
        <v>167</v>
      </c>
    </row>
    <row r="459" spans="1:9" hidden="1" x14ac:dyDescent="0.25">
      <c r="A459" s="57">
        <v>8</v>
      </c>
      <c r="B459" s="58" t="s">
        <v>648</v>
      </c>
      <c r="C459" s="58">
        <v>84</v>
      </c>
      <c r="D459" s="59">
        <v>672421</v>
      </c>
      <c r="E459" s="59">
        <v>56483396</v>
      </c>
      <c r="F459" s="59">
        <v>0</v>
      </c>
      <c r="G459" s="59">
        <v>37757361</v>
      </c>
      <c r="H459" s="59">
        <v>94240757</v>
      </c>
      <c r="I459" s="49" t="s">
        <v>167</v>
      </c>
    </row>
    <row r="460" spans="1:9" hidden="1" x14ac:dyDescent="0.25">
      <c r="A460" s="57">
        <v>9</v>
      </c>
      <c r="B460" s="58" t="s">
        <v>649</v>
      </c>
      <c r="C460" s="58">
        <v>259</v>
      </c>
      <c r="D460" s="59">
        <v>672421</v>
      </c>
      <c r="E460" s="59">
        <v>174157139</v>
      </c>
      <c r="F460" s="59">
        <v>0</v>
      </c>
      <c r="G460" s="59">
        <v>23309426</v>
      </c>
      <c r="H460" s="59">
        <v>197466565</v>
      </c>
      <c r="I460" s="49" t="s">
        <v>167</v>
      </c>
    </row>
    <row r="461" spans="1:9" hidden="1" x14ac:dyDescent="0.25">
      <c r="A461" s="57">
        <v>10</v>
      </c>
      <c r="B461" s="58" t="s">
        <v>650</v>
      </c>
      <c r="C461" s="58">
        <v>216</v>
      </c>
      <c r="D461" s="59">
        <v>672421</v>
      </c>
      <c r="E461" s="59">
        <v>145243020</v>
      </c>
      <c r="F461" s="59">
        <v>0</v>
      </c>
      <c r="G461" s="59">
        <v>31726747</v>
      </c>
      <c r="H461" s="59">
        <v>176969767</v>
      </c>
      <c r="I461" s="49" t="s">
        <v>167</v>
      </c>
    </row>
    <row r="462" spans="1:9" hidden="1" x14ac:dyDescent="0.25">
      <c r="A462" s="57">
        <v>11</v>
      </c>
      <c r="B462" s="58" t="s">
        <v>651</v>
      </c>
      <c r="C462" s="58">
        <v>57</v>
      </c>
      <c r="D462" s="59">
        <v>672421</v>
      </c>
      <c r="E462" s="59">
        <v>38328019</v>
      </c>
      <c r="F462" s="59">
        <v>1901600</v>
      </c>
      <c r="G462" s="59">
        <v>20517742</v>
      </c>
      <c r="H462" s="59">
        <v>60747361</v>
      </c>
      <c r="I462" s="49" t="s">
        <v>167</v>
      </c>
    </row>
    <row r="463" spans="1:9" hidden="1" x14ac:dyDescent="0.25">
      <c r="A463" s="57">
        <v>12</v>
      </c>
      <c r="B463" s="58" t="s">
        <v>652</v>
      </c>
      <c r="C463" s="58">
        <v>166</v>
      </c>
      <c r="D463" s="59">
        <v>672421</v>
      </c>
      <c r="E463" s="59">
        <v>111621950</v>
      </c>
      <c r="F463" s="59">
        <v>422578</v>
      </c>
      <c r="G463" s="59">
        <v>27413104</v>
      </c>
      <c r="H463" s="59">
        <v>139457632</v>
      </c>
      <c r="I463" s="49" t="s">
        <v>167</v>
      </c>
    </row>
    <row r="464" spans="1:9" hidden="1" x14ac:dyDescent="0.25">
      <c r="A464" s="57" t="s">
        <v>653</v>
      </c>
      <c r="B464" s="58" t="s">
        <v>654</v>
      </c>
      <c r="C464" s="58" t="s">
        <v>164</v>
      </c>
      <c r="D464" s="59" t="s">
        <v>164</v>
      </c>
      <c r="E464" s="59" t="s">
        <v>164</v>
      </c>
      <c r="F464" s="59" t="s">
        <v>164</v>
      </c>
      <c r="G464" s="59" t="s">
        <v>164</v>
      </c>
      <c r="H464" s="59">
        <v>0</v>
      </c>
      <c r="I464" s="49" t="s">
        <v>165</v>
      </c>
    </row>
    <row r="465" spans="1:9" hidden="1" x14ac:dyDescent="0.25">
      <c r="A465" s="57">
        <v>1</v>
      </c>
      <c r="B465" s="58" t="s">
        <v>655</v>
      </c>
      <c r="C465" s="58">
        <v>62</v>
      </c>
      <c r="D465" s="59">
        <v>672421</v>
      </c>
      <c r="E465" s="59">
        <v>41690126</v>
      </c>
      <c r="F465" s="59">
        <v>4648355</v>
      </c>
      <c r="G465" s="59">
        <v>17953541</v>
      </c>
      <c r="H465" s="59">
        <v>64292022</v>
      </c>
      <c r="I465" s="49" t="s">
        <v>167</v>
      </c>
    </row>
    <row r="466" spans="1:9" hidden="1" x14ac:dyDescent="0.25">
      <c r="A466" s="57">
        <v>2</v>
      </c>
      <c r="B466" s="58" t="s">
        <v>656</v>
      </c>
      <c r="C466" s="58">
        <v>88</v>
      </c>
      <c r="D466" s="59">
        <v>672421</v>
      </c>
      <c r="E466" s="59">
        <v>59173082</v>
      </c>
      <c r="F466" s="59">
        <v>211289</v>
      </c>
      <c r="G466" s="59">
        <v>19632616</v>
      </c>
      <c r="H466" s="59">
        <v>79016987</v>
      </c>
      <c r="I466" s="49" t="s">
        <v>167</v>
      </c>
    </row>
    <row r="467" spans="1:9" hidden="1" x14ac:dyDescent="0.25">
      <c r="A467" s="57">
        <v>3</v>
      </c>
      <c r="B467" s="58" t="s">
        <v>657</v>
      </c>
      <c r="C467" s="58">
        <v>144</v>
      </c>
      <c r="D467" s="59">
        <v>672421</v>
      </c>
      <c r="E467" s="59">
        <v>96828680</v>
      </c>
      <c r="F467" s="59">
        <v>16480531</v>
      </c>
      <c r="G467" s="59">
        <v>48385657</v>
      </c>
      <c r="H467" s="59">
        <v>161694868</v>
      </c>
      <c r="I467" s="49" t="s">
        <v>167</v>
      </c>
    </row>
    <row r="468" spans="1:9" hidden="1" x14ac:dyDescent="0.25">
      <c r="A468" s="57">
        <v>4</v>
      </c>
      <c r="B468" s="58" t="s">
        <v>658</v>
      </c>
      <c r="C468" s="58">
        <v>168</v>
      </c>
      <c r="D468" s="59">
        <v>672421</v>
      </c>
      <c r="E468" s="59">
        <v>112966793</v>
      </c>
      <c r="F468" s="59">
        <v>6338666</v>
      </c>
      <c r="G468" s="59">
        <v>24854272</v>
      </c>
      <c r="H468" s="59">
        <v>144159731</v>
      </c>
      <c r="I468" s="49" t="s">
        <v>167</v>
      </c>
    </row>
    <row r="469" spans="1:9" hidden="1" x14ac:dyDescent="0.25">
      <c r="A469" s="57">
        <v>5</v>
      </c>
      <c r="B469" s="58" t="s">
        <v>659</v>
      </c>
      <c r="C469" s="58">
        <v>59</v>
      </c>
      <c r="D469" s="59">
        <v>672421</v>
      </c>
      <c r="E469" s="59">
        <v>39672862</v>
      </c>
      <c r="F469" s="59">
        <v>1267733</v>
      </c>
      <c r="G469" s="59">
        <v>17455187</v>
      </c>
      <c r="H469" s="59">
        <v>58395782</v>
      </c>
      <c r="I469" s="49" t="s">
        <v>167</v>
      </c>
    </row>
    <row r="470" spans="1:9" hidden="1" x14ac:dyDescent="0.25">
      <c r="A470" s="57">
        <v>6</v>
      </c>
      <c r="B470" s="58" t="s">
        <v>660</v>
      </c>
      <c r="C470" s="58">
        <v>54</v>
      </c>
      <c r="D470" s="59">
        <v>672421</v>
      </c>
      <c r="E470" s="59">
        <v>36310755</v>
      </c>
      <c r="F470" s="59">
        <v>211289</v>
      </c>
      <c r="G470" s="59">
        <v>16145230</v>
      </c>
      <c r="H470" s="59">
        <v>52667274</v>
      </c>
      <c r="I470" s="49" t="s">
        <v>167</v>
      </c>
    </row>
    <row r="471" spans="1:9" hidden="1" x14ac:dyDescent="0.25">
      <c r="A471" s="57" t="s">
        <v>661</v>
      </c>
      <c r="B471" s="58" t="s">
        <v>662</v>
      </c>
      <c r="C471" s="58" t="s">
        <v>164</v>
      </c>
      <c r="D471" s="59" t="s">
        <v>164</v>
      </c>
      <c r="E471" s="59" t="s">
        <v>164</v>
      </c>
      <c r="F471" s="59" t="s">
        <v>164</v>
      </c>
      <c r="G471" s="59" t="s">
        <v>164</v>
      </c>
      <c r="H471" s="59">
        <v>0</v>
      </c>
      <c r="I471" s="49" t="s">
        <v>165</v>
      </c>
    </row>
    <row r="472" spans="1:9" hidden="1" x14ac:dyDescent="0.25">
      <c r="A472" s="57">
        <v>1</v>
      </c>
      <c r="B472" s="58" t="s">
        <v>663</v>
      </c>
      <c r="C472" s="58">
        <v>74</v>
      </c>
      <c r="D472" s="59">
        <v>672421</v>
      </c>
      <c r="E472" s="59">
        <v>49759183</v>
      </c>
      <c r="F472" s="59">
        <v>422578</v>
      </c>
      <c r="G472" s="59">
        <v>33781602</v>
      </c>
      <c r="H472" s="59">
        <v>83963363</v>
      </c>
      <c r="I472" s="49" t="s">
        <v>167</v>
      </c>
    </row>
    <row r="473" spans="1:9" hidden="1" x14ac:dyDescent="0.25">
      <c r="A473" s="57">
        <v>2</v>
      </c>
      <c r="B473" s="58" t="s">
        <v>664</v>
      </c>
      <c r="C473" s="58">
        <v>109</v>
      </c>
      <c r="D473" s="59">
        <v>672421</v>
      </c>
      <c r="E473" s="59">
        <v>73293931</v>
      </c>
      <c r="F473" s="59">
        <v>0</v>
      </c>
      <c r="G473" s="59">
        <v>74778944</v>
      </c>
      <c r="H473" s="59">
        <v>148072875</v>
      </c>
      <c r="I473" s="49" t="s">
        <v>167</v>
      </c>
    </row>
    <row r="474" spans="1:9" hidden="1" x14ac:dyDescent="0.25">
      <c r="A474" s="57">
        <v>3</v>
      </c>
      <c r="B474" s="58" t="s">
        <v>665</v>
      </c>
      <c r="C474" s="58">
        <v>232</v>
      </c>
      <c r="D474" s="59">
        <v>672421</v>
      </c>
      <c r="E474" s="59">
        <v>156001762</v>
      </c>
      <c r="F474" s="59">
        <v>0</v>
      </c>
      <c r="G474" s="59">
        <v>34853204</v>
      </c>
      <c r="H474" s="59">
        <v>190854966</v>
      </c>
      <c r="I474" s="49" t="s">
        <v>167</v>
      </c>
    </row>
    <row r="475" spans="1:9" hidden="1" x14ac:dyDescent="0.25">
      <c r="A475" s="57">
        <v>4</v>
      </c>
      <c r="B475" s="58" t="s">
        <v>666</v>
      </c>
      <c r="C475" s="58">
        <v>32</v>
      </c>
      <c r="D475" s="59">
        <v>672421</v>
      </c>
      <c r="E475" s="59">
        <v>21517484</v>
      </c>
      <c r="F475" s="59">
        <v>0</v>
      </c>
      <c r="G475" s="59">
        <v>18859826</v>
      </c>
      <c r="H475" s="59">
        <v>40377310</v>
      </c>
      <c r="I475" s="49" t="s">
        <v>167</v>
      </c>
    </row>
    <row r="476" spans="1:9" s="63" customFormat="1" x14ac:dyDescent="0.25">
      <c r="A476" s="60" t="s">
        <v>667</v>
      </c>
      <c r="B476" s="61"/>
      <c r="C476" s="62">
        <v>74953</v>
      </c>
      <c r="D476" s="62"/>
      <c r="E476" s="62">
        <v>50400000208</v>
      </c>
      <c r="F476" s="62">
        <v>2100000026</v>
      </c>
      <c r="G476" s="62">
        <v>17499998034</v>
      </c>
      <c r="H476" s="62">
        <v>70000000000</v>
      </c>
    </row>
  </sheetData>
  <mergeCells count="3">
    <mergeCell ref="A3:H3"/>
    <mergeCell ref="A4:H4"/>
    <mergeCell ref="A5:H5"/>
  </mergeCells>
  <pageMargins left="0.7" right="0.7" top="0.75" bottom="0.75" header="0.3" footer="0.3"/>
  <pageSetup paperSize="9" orientation="portrait" horizontalDpi="4294967295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selection sqref="A1:XFD1"/>
    </sheetView>
  </sheetViews>
  <sheetFormatPr defaultColWidth="8.85546875" defaultRowHeight="15" x14ac:dyDescent="0.25"/>
  <cols>
    <col min="1" max="1" width="20" style="43" customWidth="1"/>
    <col min="2" max="2" width="17.28515625" style="43" customWidth="1"/>
    <col min="3" max="3" width="16.28515625" style="43" customWidth="1"/>
    <col min="4" max="4" width="19" style="43" bestFit="1" customWidth="1"/>
    <col min="5" max="5" width="9.42578125" style="43" bestFit="1" customWidth="1"/>
    <col min="6" max="6" width="16.85546875" style="43" bestFit="1" customWidth="1"/>
    <col min="7" max="7" width="23.5703125" style="43" bestFit="1" customWidth="1"/>
    <col min="8" max="8" width="12.5703125" style="43" bestFit="1" customWidth="1"/>
    <col min="9" max="9" width="25" style="43" bestFit="1" customWidth="1"/>
    <col min="10" max="16384" width="8.85546875" style="43"/>
  </cols>
  <sheetData>
    <row r="1" spans="1:9" x14ac:dyDescent="0.25">
      <c r="A1" s="46" t="s">
        <v>149</v>
      </c>
      <c r="B1" s="46" t="s">
        <v>37</v>
      </c>
      <c r="C1" s="46" t="s">
        <v>148</v>
      </c>
      <c r="D1" s="46" t="s">
        <v>48</v>
      </c>
      <c r="E1" s="46" t="s">
        <v>147</v>
      </c>
      <c r="F1" s="47" t="s">
        <v>4</v>
      </c>
      <c r="G1" s="47" t="s">
        <v>5</v>
      </c>
      <c r="H1" s="46" t="s">
        <v>6</v>
      </c>
      <c r="I1" s="46" t="s">
        <v>13</v>
      </c>
    </row>
    <row r="2" spans="1:9" x14ac:dyDescent="0.25">
      <c r="A2" s="44" t="s">
        <v>62</v>
      </c>
      <c r="B2" s="44" t="s">
        <v>72</v>
      </c>
      <c r="C2" s="44" t="s">
        <v>146</v>
      </c>
      <c r="D2" s="44" t="s">
        <v>59</v>
      </c>
      <c r="E2" s="44">
        <v>3</v>
      </c>
      <c r="F2" s="45">
        <v>457</v>
      </c>
      <c r="G2" s="45">
        <v>48</v>
      </c>
      <c r="H2" s="44">
        <v>4.5417069999999997</v>
      </c>
      <c r="I2" s="44">
        <v>32.568536999999999</v>
      </c>
    </row>
    <row r="3" spans="1:9" x14ac:dyDescent="0.25">
      <c r="A3" s="44" t="s">
        <v>62</v>
      </c>
      <c r="B3" s="44" t="s">
        <v>83</v>
      </c>
      <c r="C3" s="44" t="s">
        <v>145</v>
      </c>
      <c r="D3" s="44" t="s">
        <v>59</v>
      </c>
      <c r="E3" s="44">
        <v>5</v>
      </c>
      <c r="F3" s="45">
        <v>396</v>
      </c>
      <c r="G3" s="45">
        <v>107</v>
      </c>
      <c r="H3" s="44">
        <v>9.1089439999999993</v>
      </c>
      <c r="I3" s="44">
        <v>55.218220000000002</v>
      </c>
    </row>
    <row r="4" spans="1:9" x14ac:dyDescent="0.25">
      <c r="A4" s="44" t="s">
        <v>62</v>
      </c>
      <c r="B4" s="44" t="s">
        <v>68</v>
      </c>
      <c r="C4" s="44" t="s">
        <v>144</v>
      </c>
      <c r="D4" s="44" t="s">
        <v>59</v>
      </c>
      <c r="E4" s="44">
        <v>5</v>
      </c>
      <c r="F4" s="45">
        <v>336</v>
      </c>
      <c r="G4" s="45">
        <v>105</v>
      </c>
      <c r="H4" s="44">
        <v>7.2661350000000002</v>
      </c>
      <c r="I4" s="44">
        <v>55.652802000000001</v>
      </c>
    </row>
    <row r="5" spans="1:9" x14ac:dyDescent="0.25">
      <c r="A5" s="44" t="s">
        <v>62</v>
      </c>
      <c r="B5" s="44" t="s">
        <v>83</v>
      </c>
      <c r="C5" s="44" t="s">
        <v>143</v>
      </c>
      <c r="D5" s="44" t="s">
        <v>59</v>
      </c>
      <c r="E5" s="44">
        <v>6</v>
      </c>
      <c r="F5" s="45">
        <v>913</v>
      </c>
      <c r="G5" s="45">
        <v>179</v>
      </c>
      <c r="H5" s="44">
        <v>6.8284659999999997</v>
      </c>
      <c r="I5" s="44">
        <v>32.71669</v>
      </c>
    </row>
    <row r="6" spans="1:9" x14ac:dyDescent="0.25">
      <c r="A6" s="44" t="s">
        <v>62</v>
      </c>
      <c r="B6" s="44" t="s">
        <v>83</v>
      </c>
      <c r="C6" s="44" t="s">
        <v>142</v>
      </c>
      <c r="D6" s="44" t="s">
        <v>59</v>
      </c>
      <c r="E6" s="44">
        <v>4</v>
      </c>
      <c r="F6" s="45">
        <v>569</v>
      </c>
      <c r="G6" s="45">
        <v>75</v>
      </c>
      <c r="H6" s="44">
        <v>10.820555000000001</v>
      </c>
      <c r="I6" s="44">
        <v>33.644461999999997</v>
      </c>
    </row>
    <row r="7" spans="1:9" x14ac:dyDescent="0.25">
      <c r="A7" s="44" t="s">
        <v>62</v>
      </c>
      <c r="B7" s="44" t="s">
        <v>70</v>
      </c>
      <c r="C7" s="44" t="s">
        <v>141</v>
      </c>
      <c r="D7" s="44" t="s">
        <v>59</v>
      </c>
      <c r="E7" s="44">
        <v>4</v>
      </c>
      <c r="F7" s="45">
        <v>357</v>
      </c>
      <c r="G7" s="45">
        <v>81</v>
      </c>
      <c r="H7" s="44">
        <v>19.923742000000001</v>
      </c>
      <c r="I7" s="44">
        <v>48.151473000000003</v>
      </c>
    </row>
    <row r="8" spans="1:9" x14ac:dyDescent="0.25">
      <c r="A8" s="44" t="s">
        <v>62</v>
      </c>
      <c r="B8" s="44" t="s">
        <v>83</v>
      </c>
      <c r="C8" s="44" t="s">
        <v>140</v>
      </c>
      <c r="D8" s="44" t="s">
        <v>59</v>
      </c>
      <c r="E8" s="44">
        <v>7</v>
      </c>
      <c r="F8" s="45">
        <v>1016</v>
      </c>
      <c r="G8" s="45">
        <v>293</v>
      </c>
      <c r="H8" s="44">
        <v>36.435775</v>
      </c>
      <c r="I8" s="44">
        <v>33.50976</v>
      </c>
    </row>
    <row r="9" spans="1:9" x14ac:dyDescent="0.25">
      <c r="A9" s="44" t="s">
        <v>62</v>
      </c>
      <c r="B9" s="44" t="s">
        <v>64</v>
      </c>
      <c r="C9" s="44" t="s">
        <v>139</v>
      </c>
      <c r="D9" s="44" t="s">
        <v>59</v>
      </c>
      <c r="E9" s="44">
        <v>4</v>
      </c>
      <c r="F9" s="45">
        <v>955</v>
      </c>
      <c r="G9" s="45">
        <v>82</v>
      </c>
      <c r="H9" s="44">
        <v>43.266348999999998</v>
      </c>
      <c r="I9" s="44">
        <v>41.039921</v>
      </c>
    </row>
    <row r="10" spans="1:9" x14ac:dyDescent="0.25">
      <c r="A10" s="44" t="s">
        <v>62</v>
      </c>
      <c r="B10" s="44" t="s">
        <v>61</v>
      </c>
      <c r="C10" s="44" t="s">
        <v>138</v>
      </c>
      <c r="D10" s="44" t="s">
        <v>66</v>
      </c>
      <c r="E10" s="44">
        <v>3</v>
      </c>
      <c r="F10" s="45">
        <v>368</v>
      </c>
      <c r="G10" s="45">
        <v>48</v>
      </c>
      <c r="H10" s="44">
        <v>60.578714699999999</v>
      </c>
      <c r="I10" s="44">
        <v>39.358392000000002</v>
      </c>
    </row>
    <row r="11" spans="1:9" x14ac:dyDescent="0.25">
      <c r="A11" s="44" t="s">
        <v>62</v>
      </c>
      <c r="B11" s="44" t="s">
        <v>64</v>
      </c>
      <c r="C11" s="44" t="s">
        <v>137</v>
      </c>
      <c r="D11" s="44" t="s">
        <v>59</v>
      </c>
      <c r="E11" s="44">
        <v>6</v>
      </c>
      <c r="F11" s="45">
        <v>1034</v>
      </c>
      <c r="G11" s="45">
        <v>155</v>
      </c>
      <c r="H11" s="44">
        <v>0.95215399999999994</v>
      </c>
      <c r="I11" s="44">
        <v>45.555869999999999</v>
      </c>
    </row>
    <row r="12" spans="1:9" x14ac:dyDescent="0.25">
      <c r="A12" s="44" t="s">
        <v>62</v>
      </c>
      <c r="B12" s="44" t="s">
        <v>61</v>
      </c>
      <c r="C12" s="44" t="s">
        <v>136</v>
      </c>
      <c r="D12" s="44" t="s">
        <v>59</v>
      </c>
      <c r="E12" s="44">
        <v>5</v>
      </c>
      <c r="F12" s="45">
        <v>240</v>
      </c>
      <c r="G12" s="45">
        <v>105</v>
      </c>
      <c r="H12" s="44">
        <v>24.838809999999999</v>
      </c>
      <c r="I12" s="44">
        <v>48.442036000000002</v>
      </c>
    </row>
    <row r="13" spans="1:9" x14ac:dyDescent="0.25">
      <c r="A13" s="44" t="s">
        <v>62</v>
      </c>
      <c r="B13" s="44" t="s">
        <v>72</v>
      </c>
      <c r="C13" s="44" t="s">
        <v>135</v>
      </c>
      <c r="D13" s="44" t="s">
        <v>66</v>
      </c>
      <c r="E13" s="44">
        <v>5</v>
      </c>
      <c r="F13" s="45">
        <v>613</v>
      </c>
      <c r="G13" s="45">
        <v>121</v>
      </c>
      <c r="H13" s="44">
        <v>36.850642000000001</v>
      </c>
      <c r="I13" s="44">
        <v>36.017245000000003</v>
      </c>
    </row>
    <row r="14" spans="1:9" x14ac:dyDescent="0.25">
      <c r="A14" s="44" t="s">
        <v>62</v>
      </c>
      <c r="B14" s="44" t="s">
        <v>64</v>
      </c>
      <c r="C14" s="44" t="s">
        <v>134</v>
      </c>
      <c r="D14" s="44" t="s">
        <v>59</v>
      </c>
      <c r="E14" s="44">
        <v>4</v>
      </c>
      <c r="F14" s="45">
        <v>1169</v>
      </c>
      <c r="G14" s="45">
        <v>81</v>
      </c>
      <c r="H14" s="44">
        <v>1.616592</v>
      </c>
      <c r="I14" s="44">
        <v>58.791933999999998</v>
      </c>
    </row>
    <row r="15" spans="1:9" x14ac:dyDescent="0.25">
      <c r="A15" s="44" t="s">
        <v>62</v>
      </c>
      <c r="B15" s="44" t="s">
        <v>61</v>
      </c>
      <c r="C15" s="44" t="s">
        <v>133</v>
      </c>
      <c r="D15" s="44" t="s">
        <v>59</v>
      </c>
      <c r="E15" s="44">
        <v>1</v>
      </c>
      <c r="F15" s="45">
        <v>418</v>
      </c>
      <c r="G15" s="45">
        <v>13</v>
      </c>
      <c r="H15" s="44">
        <v>19.917515000000002</v>
      </c>
      <c r="I15" s="44">
        <v>54.790809000000003</v>
      </c>
    </row>
    <row r="16" spans="1:9" x14ac:dyDescent="0.25">
      <c r="A16" s="44" t="s">
        <v>62</v>
      </c>
      <c r="B16" s="44" t="s">
        <v>64</v>
      </c>
      <c r="C16" s="44" t="s">
        <v>132</v>
      </c>
      <c r="D16" s="44" t="s">
        <v>75</v>
      </c>
      <c r="E16" s="44">
        <v>5</v>
      </c>
      <c r="F16" s="45">
        <v>971</v>
      </c>
      <c r="G16" s="45">
        <v>123</v>
      </c>
      <c r="H16" s="44">
        <v>7.6512409999999997</v>
      </c>
      <c r="I16" s="44">
        <v>32.990375</v>
      </c>
    </row>
    <row r="17" spans="1:9" x14ac:dyDescent="0.25">
      <c r="A17" s="44" t="s">
        <v>62</v>
      </c>
      <c r="B17" s="44" t="s">
        <v>72</v>
      </c>
      <c r="C17" s="44" t="s">
        <v>131</v>
      </c>
      <c r="D17" s="44" t="s">
        <v>59</v>
      </c>
      <c r="E17" s="44">
        <v>1</v>
      </c>
      <c r="F17" s="45">
        <v>285</v>
      </c>
      <c r="G17" s="45">
        <v>9</v>
      </c>
      <c r="H17" s="44">
        <v>6.4536030000000002</v>
      </c>
      <c r="I17" s="44">
        <v>50.702393999999998</v>
      </c>
    </row>
    <row r="18" spans="1:9" x14ac:dyDescent="0.25">
      <c r="A18" s="44" t="s">
        <v>62</v>
      </c>
      <c r="B18" s="44" t="s">
        <v>72</v>
      </c>
      <c r="C18" s="44" t="s">
        <v>130</v>
      </c>
      <c r="D18" s="44" t="s">
        <v>66</v>
      </c>
      <c r="E18" s="44">
        <v>4</v>
      </c>
      <c r="F18" s="45">
        <v>362</v>
      </c>
      <c r="G18" s="45">
        <v>100</v>
      </c>
      <c r="H18" s="44">
        <v>2.2192889999999998</v>
      </c>
      <c r="I18" s="44">
        <v>45.146600999999997</v>
      </c>
    </row>
    <row r="19" spans="1:9" x14ac:dyDescent="0.25">
      <c r="A19" s="44" t="s">
        <v>62</v>
      </c>
      <c r="B19" s="44" t="s">
        <v>68</v>
      </c>
      <c r="C19" s="44" t="s">
        <v>129</v>
      </c>
      <c r="D19" s="44" t="s">
        <v>66</v>
      </c>
      <c r="E19" s="44">
        <v>3</v>
      </c>
      <c r="F19" s="45">
        <v>287</v>
      </c>
      <c r="G19" s="45">
        <v>62</v>
      </c>
      <c r="H19" s="44">
        <v>3.519355</v>
      </c>
      <c r="I19" s="44">
        <v>38.816724999999998</v>
      </c>
    </row>
    <row r="20" spans="1:9" x14ac:dyDescent="0.25">
      <c r="A20" s="44" t="s">
        <v>62</v>
      </c>
      <c r="B20" s="44" t="s">
        <v>61</v>
      </c>
      <c r="C20" s="44" t="s">
        <v>128</v>
      </c>
      <c r="D20" s="44" t="s">
        <v>59</v>
      </c>
      <c r="E20" s="44">
        <v>3</v>
      </c>
      <c r="F20" s="45">
        <v>418</v>
      </c>
      <c r="G20" s="45">
        <v>62</v>
      </c>
      <c r="H20" s="44">
        <v>120.997367</v>
      </c>
      <c r="I20" s="44">
        <v>58.255128999999997</v>
      </c>
    </row>
    <row r="21" spans="1:9" x14ac:dyDescent="0.25">
      <c r="A21" s="44" t="s">
        <v>62</v>
      </c>
      <c r="B21" s="44" t="s">
        <v>72</v>
      </c>
      <c r="C21" s="44" t="s">
        <v>127</v>
      </c>
      <c r="D21" s="44" t="s">
        <v>59</v>
      </c>
      <c r="E21" s="44">
        <v>6</v>
      </c>
      <c r="F21" s="45">
        <v>774</v>
      </c>
      <c r="G21" s="45">
        <v>176</v>
      </c>
      <c r="H21" s="44">
        <v>78.552738000000005</v>
      </c>
      <c r="I21" s="44">
        <v>42.610768999999998</v>
      </c>
    </row>
    <row r="22" spans="1:9" x14ac:dyDescent="0.25">
      <c r="A22" s="44" t="s">
        <v>62</v>
      </c>
      <c r="B22" s="44" t="s">
        <v>70</v>
      </c>
      <c r="C22" s="44" t="s">
        <v>126</v>
      </c>
      <c r="D22" s="44" t="s">
        <v>59</v>
      </c>
      <c r="E22" s="44">
        <v>6</v>
      </c>
      <c r="F22" s="45">
        <v>582</v>
      </c>
      <c r="G22" s="45">
        <v>156</v>
      </c>
      <c r="H22" s="44">
        <v>10.405687</v>
      </c>
      <c r="I22" s="44">
        <v>40.765118999999999</v>
      </c>
    </row>
    <row r="23" spans="1:9" x14ac:dyDescent="0.25">
      <c r="A23" s="44" t="s">
        <v>62</v>
      </c>
      <c r="B23" s="44" t="s">
        <v>70</v>
      </c>
      <c r="C23" s="44" t="s">
        <v>125</v>
      </c>
      <c r="D23" s="44" t="s">
        <v>59</v>
      </c>
      <c r="E23" s="44">
        <v>3</v>
      </c>
      <c r="F23" s="45">
        <v>573</v>
      </c>
      <c r="G23" s="45">
        <v>55</v>
      </c>
      <c r="H23" s="44">
        <v>66.039156000000006</v>
      </c>
      <c r="I23" s="44">
        <v>34.806058999999998</v>
      </c>
    </row>
    <row r="24" spans="1:9" x14ac:dyDescent="0.25">
      <c r="A24" s="44" t="s">
        <v>62</v>
      </c>
      <c r="B24" s="44" t="s">
        <v>72</v>
      </c>
      <c r="C24" s="44" t="s">
        <v>124</v>
      </c>
      <c r="D24" s="44" t="s">
        <v>59</v>
      </c>
      <c r="E24" s="44">
        <v>1</v>
      </c>
      <c r="F24" s="45">
        <v>415</v>
      </c>
      <c r="G24" s="45">
        <v>5</v>
      </c>
      <c r="H24" s="44">
        <v>4.0248780000000002</v>
      </c>
      <c r="I24" s="44">
        <v>44.525871000000002</v>
      </c>
    </row>
    <row r="25" spans="1:9" x14ac:dyDescent="0.25">
      <c r="A25" s="44" t="s">
        <v>62</v>
      </c>
      <c r="B25" s="44" t="s">
        <v>64</v>
      </c>
      <c r="C25" s="44" t="s">
        <v>123</v>
      </c>
      <c r="D25" s="44" t="s">
        <v>59</v>
      </c>
      <c r="E25" s="44">
        <v>5</v>
      </c>
      <c r="F25" s="45">
        <v>496</v>
      </c>
      <c r="G25" s="45">
        <v>143</v>
      </c>
      <c r="H25" s="44">
        <v>54.578850000000003</v>
      </c>
      <c r="I25" s="44">
        <v>64.750073</v>
      </c>
    </row>
    <row r="26" spans="1:9" x14ac:dyDescent="0.25">
      <c r="A26" s="44" t="s">
        <v>62</v>
      </c>
      <c r="B26" s="44" t="s">
        <v>72</v>
      </c>
      <c r="C26" s="44" t="s">
        <v>122</v>
      </c>
      <c r="D26" s="44" t="s">
        <v>59</v>
      </c>
      <c r="E26" s="44">
        <v>4</v>
      </c>
      <c r="F26" s="45">
        <v>844</v>
      </c>
      <c r="G26" s="45">
        <v>88</v>
      </c>
      <c r="H26" s="44">
        <v>4.5025820000000003</v>
      </c>
      <c r="I26" s="44">
        <v>34.076827000000002</v>
      </c>
    </row>
    <row r="27" spans="1:9" x14ac:dyDescent="0.25">
      <c r="A27" s="44" t="s">
        <v>62</v>
      </c>
      <c r="B27" s="44" t="s">
        <v>64</v>
      </c>
      <c r="C27" s="44" t="s">
        <v>121</v>
      </c>
      <c r="D27" s="44" t="s">
        <v>59</v>
      </c>
      <c r="E27" s="44">
        <v>6</v>
      </c>
      <c r="F27" s="45">
        <v>569</v>
      </c>
      <c r="G27" s="45">
        <v>222</v>
      </c>
      <c r="H27" s="44">
        <v>3.3039299999999998</v>
      </c>
      <c r="I27" s="44">
        <v>35.253539000000004</v>
      </c>
    </row>
    <row r="28" spans="1:9" x14ac:dyDescent="0.25">
      <c r="A28" s="44" t="s">
        <v>62</v>
      </c>
      <c r="B28" s="44" t="s">
        <v>61</v>
      </c>
      <c r="C28" s="44" t="s">
        <v>120</v>
      </c>
      <c r="D28" s="44" t="s">
        <v>66</v>
      </c>
      <c r="E28" s="44">
        <v>2</v>
      </c>
      <c r="F28" s="45">
        <v>204</v>
      </c>
      <c r="G28" s="45">
        <v>30</v>
      </c>
      <c r="H28" s="44">
        <v>6.8011030000000003</v>
      </c>
      <c r="I28" s="44">
        <v>52.335044000000003</v>
      </c>
    </row>
    <row r="29" spans="1:9" x14ac:dyDescent="0.25">
      <c r="A29" s="44" t="s">
        <v>62</v>
      </c>
      <c r="B29" s="44" t="s">
        <v>70</v>
      </c>
      <c r="C29" s="44" t="s">
        <v>119</v>
      </c>
      <c r="D29" s="44" t="s">
        <v>59</v>
      </c>
      <c r="E29" s="44">
        <v>5</v>
      </c>
      <c r="F29" s="45">
        <v>745</v>
      </c>
      <c r="G29" s="45">
        <v>148</v>
      </c>
      <c r="H29" s="44">
        <v>1.8078879999999999</v>
      </c>
      <c r="I29" s="44">
        <v>41.334851</v>
      </c>
    </row>
    <row r="30" spans="1:9" x14ac:dyDescent="0.25">
      <c r="A30" s="44" t="s">
        <v>62</v>
      </c>
      <c r="B30" s="44" t="s">
        <v>83</v>
      </c>
      <c r="C30" s="44" t="s">
        <v>118</v>
      </c>
      <c r="D30" s="44" t="s">
        <v>59</v>
      </c>
      <c r="E30" s="44">
        <v>5</v>
      </c>
      <c r="F30" s="45">
        <v>901</v>
      </c>
      <c r="G30" s="45">
        <v>141</v>
      </c>
      <c r="H30" s="44">
        <v>27.204411</v>
      </c>
      <c r="I30" s="44">
        <v>34.748607999999997</v>
      </c>
    </row>
    <row r="31" spans="1:9" x14ac:dyDescent="0.25">
      <c r="A31" s="44" t="s">
        <v>62</v>
      </c>
      <c r="B31" s="44" t="s">
        <v>68</v>
      </c>
      <c r="C31" s="44" t="s">
        <v>117</v>
      </c>
      <c r="D31" s="44" t="s">
        <v>59</v>
      </c>
      <c r="E31" s="44">
        <v>5</v>
      </c>
      <c r="F31" s="45">
        <v>726</v>
      </c>
      <c r="G31" s="45">
        <v>129</v>
      </c>
      <c r="H31" s="44">
        <v>4.0690359999999997</v>
      </c>
      <c r="I31" s="44">
        <v>33.317782000000001</v>
      </c>
    </row>
    <row r="32" spans="1:9" x14ac:dyDescent="0.25">
      <c r="A32" s="44" t="s">
        <v>62</v>
      </c>
      <c r="B32" s="44" t="s">
        <v>68</v>
      </c>
      <c r="C32" s="44" t="s">
        <v>116</v>
      </c>
      <c r="D32" s="44" t="s">
        <v>59</v>
      </c>
      <c r="E32" s="44">
        <v>6</v>
      </c>
      <c r="F32" s="45">
        <v>587</v>
      </c>
      <c r="G32" s="45">
        <v>170</v>
      </c>
      <c r="H32" s="44">
        <v>18.136274</v>
      </c>
      <c r="I32" s="44">
        <v>35.636426999999998</v>
      </c>
    </row>
    <row r="33" spans="1:9" x14ac:dyDescent="0.25">
      <c r="A33" s="44" t="s">
        <v>62</v>
      </c>
      <c r="B33" s="44" t="s">
        <v>64</v>
      </c>
      <c r="C33" s="44" t="s">
        <v>115</v>
      </c>
      <c r="D33" s="44" t="s">
        <v>59</v>
      </c>
      <c r="E33" s="44">
        <v>5</v>
      </c>
      <c r="F33" s="45">
        <v>592</v>
      </c>
      <c r="G33" s="45">
        <v>111</v>
      </c>
      <c r="H33" s="44">
        <v>4.8976769999999998</v>
      </c>
      <c r="I33" s="44">
        <v>32.513989000000002</v>
      </c>
    </row>
    <row r="34" spans="1:9" x14ac:dyDescent="0.25">
      <c r="A34" s="44" t="s">
        <v>62</v>
      </c>
      <c r="B34" s="44" t="s">
        <v>61</v>
      </c>
      <c r="C34" s="44" t="s">
        <v>114</v>
      </c>
      <c r="D34" s="44" t="s">
        <v>75</v>
      </c>
      <c r="E34" s="44">
        <v>3</v>
      </c>
      <c r="F34" s="45">
        <v>484</v>
      </c>
      <c r="G34" s="45">
        <v>43</v>
      </c>
      <c r="H34" s="44">
        <v>49.793787999999999</v>
      </c>
      <c r="I34" s="44">
        <v>61.483533999999999</v>
      </c>
    </row>
    <row r="35" spans="1:9" x14ac:dyDescent="0.25">
      <c r="A35" s="44" t="s">
        <v>62</v>
      </c>
      <c r="B35" s="44" t="s">
        <v>83</v>
      </c>
      <c r="C35" s="44" t="s">
        <v>113</v>
      </c>
      <c r="D35" s="44" t="s">
        <v>59</v>
      </c>
      <c r="E35" s="44">
        <v>3</v>
      </c>
      <c r="F35" s="45">
        <v>219</v>
      </c>
      <c r="G35" s="45">
        <v>61</v>
      </c>
      <c r="H35" s="44">
        <v>5.0394579999999998</v>
      </c>
      <c r="I35" s="44">
        <v>63.865943999999999</v>
      </c>
    </row>
    <row r="36" spans="1:9" x14ac:dyDescent="0.25">
      <c r="A36" s="44" t="s">
        <v>62</v>
      </c>
      <c r="B36" s="44" t="s">
        <v>64</v>
      </c>
      <c r="C36" s="44" t="s">
        <v>112</v>
      </c>
      <c r="D36" s="44" t="s">
        <v>59</v>
      </c>
      <c r="E36" s="44">
        <v>3</v>
      </c>
      <c r="F36" s="45">
        <v>927</v>
      </c>
      <c r="G36" s="45">
        <v>65</v>
      </c>
      <c r="H36" s="44">
        <v>32.588617999999997</v>
      </c>
      <c r="I36" s="44">
        <v>24.736322000000001</v>
      </c>
    </row>
    <row r="37" spans="1:9" x14ac:dyDescent="0.25">
      <c r="A37" s="44" t="s">
        <v>62</v>
      </c>
      <c r="B37" s="44" t="s">
        <v>64</v>
      </c>
      <c r="C37" s="44" t="s">
        <v>111</v>
      </c>
      <c r="D37" s="44" t="s">
        <v>59</v>
      </c>
      <c r="E37" s="44">
        <v>4</v>
      </c>
      <c r="F37" s="45">
        <v>741</v>
      </c>
      <c r="G37" s="45">
        <v>88</v>
      </c>
      <c r="H37" s="44">
        <v>4.2722449999999998</v>
      </c>
      <c r="I37" s="44">
        <v>49.819508999999996</v>
      </c>
    </row>
    <row r="38" spans="1:9" x14ac:dyDescent="0.25">
      <c r="A38" s="44" t="s">
        <v>62</v>
      </c>
      <c r="B38" s="44" t="s">
        <v>61</v>
      </c>
      <c r="C38" s="44" t="s">
        <v>110</v>
      </c>
      <c r="D38" s="44" t="s">
        <v>59</v>
      </c>
      <c r="E38" s="44">
        <v>3</v>
      </c>
      <c r="F38" s="45">
        <v>751</v>
      </c>
      <c r="G38" s="45">
        <v>59</v>
      </c>
      <c r="H38" s="44">
        <v>8.1046479999999992</v>
      </c>
      <c r="I38" s="44">
        <v>57.714174</v>
      </c>
    </row>
    <row r="39" spans="1:9" x14ac:dyDescent="0.25">
      <c r="A39" s="44" t="s">
        <v>62</v>
      </c>
      <c r="B39" s="44" t="s">
        <v>72</v>
      </c>
      <c r="C39" s="44" t="s">
        <v>109</v>
      </c>
      <c r="D39" s="44" t="s">
        <v>59</v>
      </c>
      <c r="E39" s="44">
        <v>1</v>
      </c>
      <c r="F39" s="45">
        <v>150</v>
      </c>
      <c r="G39" s="45">
        <v>10</v>
      </c>
      <c r="H39" s="44">
        <v>65.596637000000001</v>
      </c>
      <c r="I39" s="44">
        <v>49.804184999999997</v>
      </c>
    </row>
    <row r="40" spans="1:9" x14ac:dyDescent="0.25">
      <c r="A40" s="44" t="s">
        <v>62</v>
      </c>
      <c r="B40" s="44" t="s">
        <v>70</v>
      </c>
      <c r="C40" s="44" t="s">
        <v>108</v>
      </c>
      <c r="D40" s="44" t="s">
        <v>59</v>
      </c>
      <c r="E40" s="44">
        <v>2</v>
      </c>
      <c r="F40" s="45">
        <v>364</v>
      </c>
      <c r="G40" s="45">
        <v>27</v>
      </c>
      <c r="H40" s="44">
        <v>5.0817699999999997</v>
      </c>
      <c r="I40" s="44">
        <v>53.617716000000001</v>
      </c>
    </row>
    <row r="41" spans="1:9" x14ac:dyDescent="0.25">
      <c r="A41" s="44" t="s">
        <v>62</v>
      </c>
      <c r="B41" s="44" t="s">
        <v>83</v>
      </c>
      <c r="C41" s="44" t="s">
        <v>107</v>
      </c>
      <c r="D41" s="44" t="s">
        <v>59</v>
      </c>
      <c r="E41" s="44">
        <v>4</v>
      </c>
      <c r="F41" s="45">
        <v>437</v>
      </c>
      <c r="G41" s="45">
        <v>70</v>
      </c>
      <c r="H41" s="44">
        <v>7.2137029999999998</v>
      </c>
      <c r="I41" s="44">
        <v>36.948517000000002</v>
      </c>
    </row>
    <row r="42" spans="1:9" x14ac:dyDescent="0.25">
      <c r="A42" s="44" t="s">
        <v>62</v>
      </c>
      <c r="B42" s="44" t="s">
        <v>72</v>
      </c>
      <c r="C42" s="44" t="s">
        <v>106</v>
      </c>
      <c r="D42" s="44" t="s">
        <v>59</v>
      </c>
      <c r="E42" s="44">
        <v>3</v>
      </c>
      <c r="F42" s="45">
        <v>998</v>
      </c>
      <c r="G42" s="45">
        <v>55</v>
      </c>
      <c r="H42" s="44">
        <v>2.73922</v>
      </c>
      <c r="I42" s="44">
        <v>35.192273</v>
      </c>
    </row>
    <row r="43" spans="1:9" x14ac:dyDescent="0.25">
      <c r="A43" s="44" t="s">
        <v>62</v>
      </c>
      <c r="B43" s="44" t="s">
        <v>83</v>
      </c>
      <c r="C43" s="44" t="s">
        <v>105</v>
      </c>
      <c r="D43" s="44" t="s">
        <v>59</v>
      </c>
      <c r="E43" s="44">
        <v>2</v>
      </c>
      <c r="F43" s="45">
        <v>448</v>
      </c>
      <c r="G43" s="45">
        <v>37</v>
      </c>
      <c r="H43" s="44">
        <v>38.754950999999998</v>
      </c>
      <c r="I43" s="44">
        <v>58.118174000000003</v>
      </c>
    </row>
    <row r="44" spans="1:9" x14ac:dyDescent="0.25">
      <c r="A44" s="44" t="s">
        <v>62</v>
      </c>
      <c r="B44" s="44" t="s">
        <v>70</v>
      </c>
      <c r="C44" s="44" t="s">
        <v>104</v>
      </c>
      <c r="D44" s="44" t="s">
        <v>66</v>
      </c>
      <c r="E44" s="44">
        <v>4</v>
      </c>
      <c r="F44" s="45">
        <v>305</v>
      </c>
      <c r="G44" s="45">
        <v>74</v>
      </c>
      <c r="H44" s="44">
        <v>5.667586</v>
      </c>
      <c r="I44" s="44">
        <v>41.005685999999997</v>
      </c>
    </row>
    <row r="45" spans="1:9" x14ac:dyDescent="0.25">
      <c r="A45" s="44" t="s">
        <v>62</v>
      </c>
      <c r="B45" s="44" t="s">
        <v>64</v>
      </c>
      <c r="C45" s="44" t="s">
        <v>103</v>
      </c>
      <c r="D45" s="44" t="s">
        <v>59</v>
      </c>
      <c r="E45" s="44">
        <v>5</v>
      </c>
      <c r="F45" s="45">
        <v>588</v>
      </c>
      <c r="G45" s="45">
        <v>150</v>
      </c>
      <c r="H45" s="44">
        <v>48.027121000000001</v>
      </c>
      <c r="I45" s="44">
        <v>43.902354000000003</v>
      </c>
    </row>
    <row r="46" spans="1:9" x14ac:dyDescent="0.25">
      <c r="A46" s="44" t="s">
        <v>62</v>
      </c>
      <c r="B46" s="44" t="s">
        <v>72</v>
      </c>
      <c r="C46" s="44" t="s">
        <v>102</v>
      </c>
      <c r="D46" s="44" t="s">
        <v>75</v>
      </c>
      <c r="E46" s="44">
        <v>5</v>
      </c>
      <c r="F46" s="45">
        <v>1748</v>
      </c>
      <c r="G46" s="45">
        <v>106</v>
      </c>
      <c r="H46" s="44">
        <v>4.186375</v>
      </c>
      <c r="I46" s="44">
        <v>45.533005000000003</v>
      </c>
    </row>
    <row r="47" spans="1:9" x14ac:dyDescent="0.25">
      <c r="A47" s="44" t="s">
        <v>62</v>
      </c>
      <c r="B47" s="44" t="s">
        <v>68</v>
      </c>
      <c r="C47" s="44" t="s">
        <v>101</v>
      </c>
      <c r="D47" s="44" t="s">
        <v>59</v>
      </c>
      <c r="E47" s="44">
        <v>6</v>
      </c>
      <c r="F47" s="45">
        <v>499</v>
      </c>
      <c r="G47" s="45">
        <v>158</v>
      </c>
      <c r="H47" s="44">
        <v>15.166459</v>
      </c>
      <c r="I47" s="44">
        <v>60.870412999999999</v>
      </c>
    </row>
    <row r="48" spans="1:9" x14ac:dyDescent="0.25">
      <c r="A48" s="44" t="s">
        <v>62</v>
      </c>
      <c r="B48" s="44" t="s">
        <v>68</v>
      </c>
      <c r="C48" s="44" t="s">
        <v>100</v>
      </c>
      <c r="D48" s="44" t="s">
        <v>59</v>
      </c>
      <c r="E48" s="44">
        <v>4</v>
      </c>
      <c r="F48" s="45">
        <v>497</v>
      </c>
      <c r="G48" s="45">
        <v>94</v>
      </c>
      <c r="H48" s="44">
        <v>6.8011030000000003</v>
      </c>
      <c r="I48" s="44">
        <v>36.001550999999999</v>
      </c>
    </row>
    <row r="49" spans="1:9" x14ac:dyDescent="0.25">
      <c r="A49" s="44" t="s">
        <v>62</v>
      </c>
      <c r="B49" s="44" t="s">
        <v>70</v>
      </c>
      <c r="C49" s="44" t="s">
        <v>99</v>
      </c>
      <c r="D49" s="44" t="s">
        <v>66</v>
      </c>
      <c r="E49" s="44">
        <v>3</v>
      </c>
      <c r="F49" s="45">
        <v>255</v>
      </c>
      <c r="G49" s="45">
        <v>65</v>
      </c>
      <c r="H49" s="44">
        <v>7.5037390000000004</v>
      </c>
      <c r="I49" s="44">
        <v>69.809044999999998</v>
      </c>
    </row>
    <row r="50" spans="1:9" x14ac:dyDescent="0.25">
      <c r="A50" s="44" t="s">
        <v>62</v>
      </c>
      <c r="B50" s="44" t="s">
        <v>70</v>
      </c>
      <c r="C50" s="44" t="s">
        <v>98</v>
      </c>
      <c r="D50" s="44" t="s">
        <v>59</v>
      </c>
      <c r="E50" s="44">
        <v>2</v>
      </c>
      <c r="F50" s="45">
        <v>467</v>
      </c>
      <c r="G50" s="45">
        <v>32</v>
      </c>
      <c r="H50" s="44">
        <v>13.298423</v>
      </c>
      <c r="I50" s="44">
        <v>43.496653000000002</v>
      </c>
    </row>
    <row r="51" spans="1:9" x14ac:dyDescent="0.25">
      <c r="A51" s="44" t="s">
        <v>62</v>
      </c>
      <c r="B51" s="44" t="s">
        <v>64</v>
      </c>
      <c r="C51" s="44" t="s">
        <v>97</v>
      </c>
      <c r="D51" s="44" t="s">
        <v>59</v>
      </c>
      <c r="E51" s="44">
        <v>4</v>
      </c>
      <c r="F51" s="45">
        <v>665</v>
      </c>
      <c r="G51" s="45">
        <v>75</v>
      </c>
      <c r="H51" s="44">
        <v>8.3201719999999995</v>
      </c>
      <c r="I51" s="44">
        <v>48.097518999999998</v>
      </c>
    </row>
    <row r="52" spans="1:9" x14ac:dyDescent="0.25">
      <c r="A52" s="44" t="s">
        <v>62</v>
      </c>
      <c r="B52" s="44" t="s">
        <v>64</v>
      </c>
      <c r="C52" s="44" t="s">
        <v>96</v>
      </c>
      <c r="D52" s="44" t="s">
        <v>75</v>
      </c>
      <c r="E52" s="44">
        <v>5</v>
      </c>
      <c r="F52" s="45">
        <v>752</v>
      </c>
      <c r="G52" s="45">
        <v>130</v>
      </c>
      <c r="H52" s="44">
        <v>1.727284</v>
      </c>
      <c r="I52" s="44">
        <v>54.308129000000001</v>
      </c>
    </row>
    <row r="53" spans="1:9" x14ac:dyDescent="0.25">
      <c r="A53" s="44" t="s">
        <v>62</v>
      </c>
      <c r="B53" s="44" t="s">
        <v>70</v>
      </c>
      <c r="C53" s="44" t="s">
        <v>95</v>
      </c>
      <c r="D53" s="44" t="s">
        <v>59</v>
      </c>
      <c r="E53" s="44">
        <v>5</v>
      </c>
      <c r="F53" s="45">
        <v>723</v>
      </c>
      <c r="G53" s="45">
        <v>139</v>
      </c>
      <c r="H53" s="44">
        <v>65.789030999999994</v>
      </c>
      <c r="I53" s="44">
        <v>42.344583</v>
      </c>
    </row>
    <row r="54" spans="1:9" x14ac:dyDescent="0.25">
      <c r="A54" s="44" t="s">
        <v>62</v>
      </c>
      <c r="B54" s="44" t="s">
        <v>72</v>
      </c>
      <c r="C54" s="44" t="s">
        <v>94</v>
      </c>
      <c r="D54" s="44" t="s">
        <v>59</v>
      </c>
      <c r="E54" s="44">
        <v>4</v>
      </c>
      <c r="F54" s="45">
        <v>375</v>
      </c>
      <c r="G54" s="45">
        <v>83</v>
      </c>
      <c r="H54" s="44">
        <v>51.008271000000001</v>
      </c>
      <c r="I54" s="44">
        <v>42.791474999999998</v>
      </c>
    </row>
    <row r="55" spans="1:9" x14ac:dyDescent="0.25">
      <c r="A55" s="44" t="s">
        <v>62</v>
      </c>
      <c r="B55" s="44" t="s">
        <v>64</v>
      </c>
      <c r="C55" s="44" t="s">
        <v>93</v>
      </c>
      <c r="D55" s="44" t="s">
        <v>59</v>
      </c>
      <c r="E55" s="44">
        <v>5</v>
      </c>
      <c r="F55" s="45">
        <v>686</v>
      </c>
      <c r="G55" s="45">
        <v>113</v>
      </c>
      <c r="H55" s="44">
        <v>1.585844</v>
      </c>
      <c r="I55" s="44">
        <v>45.360872999999998</v>
      </c>
    </row>
    <row r="56" spans="1:9" x14ac:dyDescent="0.25">
      <c r="A56" s="44" t="s">
        <v>62</v>
      </c>
      <c r="B56" s="44" t="s">
        <v>70</v>
      </c>
      <c r="C56" s="44" t="s">
        <v>92</v>
      </c>
      <c r="D56" s="44" t="s">
        <v>59</v>
      </c>
      <c r="E56" s="44">
        <v>6</v>
      </c>
      <c r="F56" s="45">
        <v>598</v>
      </c>
      <c r="G56" s="45">
        <v>158</v>
      </c>
      <c r="H56" s="44">
        <v>36.157761999999998</v>
      </c>
      <c r="I56" s="44">
        <v>46.439514000000003</v>
      </c>
    </row>
    <row r="57" spans="1:9" x14ac:dyDescent="0.25">
      <c r="A57" s="44" t="s">
        <v>62</v>
      </c>
      <c r="B57" s="44" t="s">
        <v>70</v>
      </c>
      <c r="C57" s="44" t="s">
        <v>91</v>
      </c>
      <c r="D57" s="44" t="s">
        <v>66</v>
      </c>
      <c r="E57" s="44">
        <v>5</v>
      </c>
      <c r="F57" s="45">
        <v>554</v>
      </c>
      <c r="G57" s="45">
        <v>138</v>
      </c>
      <c r="H57" s="44">
        <v>9.6420700000000004</v>
      </c>
      <c r="I57" s="44">
        <v>43.457000999999998</v>
      </c>
    </row>
    <row r="58" spans="1:9" x14ac:dyDescent="0.25">
      <c r="A58" s="44" t="s">
        <v>62</v>
      </c>
      <c r="B58" s="44" t="s">
        <v>72</v>
      </c>
      <c r="C58" s="44" t="s">
        <v>90</v>
      </c>
      <c r="D58" s="44" t="s">
        <v>66</v>
      </c>
      <c r="E58" s="44">
        <v>8</v>
      </c>
      <c r="F58" s="45">
        <v>763</v>
      </c>
      <c r="G58" s="45">
        <v>335</v>
      </c>
      <c r="H58" s="44">
        <v>3.414291</v>
      </c>
      <c r="I58" s="44">
        <v>63.869449000000003</v>
      </c>
    </row>
    <row r="59" spans="1:9" x14ac:dyDescent="0.25">
      <c r="A59" s="44" t="s">
        <v>62</v>
      </c>
      <c r="B59" s="44" t="s">
        <v>68</v>
      </c>
      <c r="C59" s="44" t="s">
        <v>89</v>
      </c>
      <c r="D59" s="44" t="s">
        <v>59</v>
      </c>
      <c r="E59" s="44">
        <v>4</v>
      </c>
      <c r="F59" s="45">
        <v>1185</v>
      </c>
      <c r="G59" s="45">
        <v>92</v>
      </c>
      <c r="H59" s="44">
        <v>2.7884519999999999</v>
      </c>
      <c r="I59" s="44">
        <v>56.314490999999997</v>
      </c>
    </row>
    <row r="60" spans="1:9" x14ac:dyDescent="0.25">
      <c r="A60" s="44" t="s">
        <v>62</v>
      </c>
      <c r="B60" s="44" t="s">
        <v>61</v>
      </c>
      <c r="C60" s="44" t="s">
        <v>88</v>
      </c>
      <c r="D60" s="44" t="s">
        <v>66</v>
      </c>
      <c r="E60" s="44">
        <v>7</v>
      </c>
      <c r="F60" s="45">
        <v>835</v>
      </c>
      <c r="G60" s="45">
        <v>228</v>
      </c>
      <c r="H60" s="44">
        <v>56.970571</v>
      </c>
      <c r="I60" s="44">
        <v>69.362306000000004</v>
      </c>
    </row>
    <row r="61" spans="1:9" x14ac:dyDescent="0.25">
      <c r="A61" s="44" t="s">
        <v>62</v>
      </c>
      <c r="B61" s="44" t="s">
        <v>68</v>
      </c>
      <c r="C61" s="44" t="s">
        <v>87</v>
      </c>
      <c r="D61" s="44" t="s">
        <v>59</v>
      </c>
      <c r="E61" s="44">
        <v>2</v>
      </c>
      <c r="F61" s="45">
        <v>448</v>
      </c>
      <c r="G61" s="45">
        <v>26</v>
      </c>
      <c r="H61" s="44">
        <v>10.408353999999999</v>
      </c>
      <c r="I61" s="44">
        <v>36.957500000000003</v>
      </c>
    </row>
    <row r="62" spans="1:9" x14ac:dyDescent="0.25">
      <c r="A62" s="44" t="s">
        <v>62</v>
      </c>
      <c r="B62" s="44" t="s">
        <v>83</v>
      </c>
      <c r="C62" s="44" t="s">
        <v>86</v>
      </c>
      <c r="D62" s="44" t="s">
        <v>59</v>
      </c>
      <c r="E62" s="44">
        <v>5</v>
      </c>
      <c r="F62" s="45">
        <v>621</v>
      </c>
      <c r="G62" s="45">
        <v>127</v>
      </c>
      <c r="H62" s="44">
        <v>17.002756999999999</v>
      </c>
      <c r="I62" s="44">
        <v>44.714925999999998</v>
      </c>
    </row>
    <row r="63" spans="1:9" x14ac:dyDescent="0.25">
      <c r="A63" s="44" t="s">
        <v>62</v>
      </c>
      <c r="B63" s="44" t="s">
        <v>70</v>
      </c>
      <c r="C63" s="44" t="s">
        <v>85</v>
      </c>
      <c r="D63" s="44" t="s">
        <v>59</v>
      </c>
      <c r="E63" s="44">
        <v>2</v>
      </c>
      <c r="F63" s="45">
        <v>574</v>
      </c>
      <c r="G63" s="45">
        <v>30</v>
      </c>
      <c r="H63" s="44">
        <v>8.7655770000000004</v>
      </c>
      <c r="I63" s="44">
        <v>63.388026000000004</v>
      </c>
    </row>
    <row r="64" spans="1:9" x14ac:dyDescent="0.25">
      <c r="A64" s="44" t="s">
        <v>62</v>
      </c>
      <c r="B64" s="44" t="s">
        <v>64</v>
      </c>
      <c r="C64" s="44" t="s">
        <v>84</v>
      </c>
      <c r="D64" s="44" t="s">
        <v>59</v>
      </c>
      <c r="E64" s="44">
        <v>6</v>
      </c>
      <c r="F64" s="45">
        <v>891</v>
      </c>
      <c r="G64" s="45">
        <v>202</v>
      </c>
      <c r="H64" s="44">
        <v>0.140733</v>
      </c>
      <c r="I64" s="44">
        <v>53.039948000000003</v>
      </c>
    </row>
    <row r="65" spans="1:9" x14ac:dyDescent="0.25">
      <c r="A65" s="44" t="s">
        <v>62</v>
      </c>
      <c r="B65" s="44" t="s">
        <v>83</v>
      </c>
      <c r="C65" s="44" t="s">
        <v>82</v>
      </c>
      <c r="D65" s="44" t="s">
        <v>59</v>
      </c>
      <c r="E65" s="44">
        <v>4</v>
      </c>
      <c r="F65" s="45">
        <v>661</v>
      </c>
      <c r="G65" s="45">
        <v>72</v>
      </c>
      <c r="H65" s="44">
        <v>18.136274</v>
      </c>
      <c r="I65" s="44">
        <v>36.064888000000003</v>
      </c>
    </row>
    <row r="66" spans="1:9" x14ac:dyDescent="0.25">
      <c r="A66" s="44" t="s">
        <v>62</v>
      </c>
      <c r="B66" s="44" t="s">
        <v>64</v>
      </c>
      <c r="C66" s="44" t="s">
        <v>81</v>
      </c>
      <c r="D66" s="44" t="s">
        <v>59</v>
      </c>
      <c r="E66" s="44">
        <v>3</v>
      </c>
      <c r="F66" s="45">
        <v>487</v>
      </c>
      <c r="G66" s="45">
        <v>53</v>
      </c>
      <c r="H66" s="44">
        <v>55.655690999999997</v>
      </c>
      <c r="I66" s="44">
        <v>57.034160999999997</v>
      </c>
    </row>
    <row r="67" spans="1:9" x14ac:dyDescent="0.25">
      <c r="A67" s="44" t="s">
        <v>62</v>
      </c>
      <c r="B67" s="44" t="s">
        <v>68</v>
      </c>
      <c r="C67" s="44" t="s">
        <v>80</v>
      </c>
      <c r="D67" s="44" t="s">
        <v>59</v>
      </c>
      <c r="E67" s="44">
        <v>3</v>
      </c>
      <c r="F67" s="45">
        <v>307</v>
      </c>
      <c r="G67" s="45">
        <v>48</v>
      </c>
      <c r="H67" s="44">
        <v>16.291105000000002</v>
      </c>
      <c r="I67" s="44">
        <v>63.637138</v>
      </c>
    </row>
    <row r="68" spans="1:9" x14ac:dyDescent="0.25">
      <c r="A68" s="44" t="s">
        <v>62</v>
      </c>
      <c r="B68" s="44" t="s">
        <v>61</v>
      </c>
      <c r="C68" s="44" t="s">
        <v>79</v>
      </c>
      <c r="D68" s="44" t="s">
        <v>59</v>
      </c>
      <c r="E68" s="44">
        <v>6</v>
      </c>
      <c r="F68" s="45">
        <v>1070</v>
      </c>
      <c r="G68" s="45">
        <v>173</v>
      </c>
      <c r="H68" s="44">
        <v>19.271476</v>
      </c>
      <c r="I68" s="44">
        <v>57.674177999999998</v>
      </c>
    </row>
    <row r="69" spans="1:9" x14ac:dyDescent="0.25">
      <c r="A69" s="44" t="s">
        <v>62</v>
      </c>
      <c r="B69" s="44" t="s">
        <v>70</v>
      </c>
      <c r="C69" s="44" t="s">
        <v>78</v>
      </c>
      <c r="D69" s="44" t="s">
        <v>59</v>
      </c>
      <c r="E69" s="44">
        <v>3</v>
      </c>
      <c r="F69" s="45">
        <v>589</v>
      </c>
      <c r="G69" s="45">
        <v>47</v>
      </c>
      <c r="H69" s="44">
        <v>35.724845999999999</v>
      </c>
      <c r="I69" s="44">
        <v>46.980528999999997</v>
      </c>
    </row>
    <row r="70" spans="1:9" x14ac:dyDescent="0.25">
      <c r="A70" s="44" t="s">
        <v>62</v>
      </c>
      <c r="B70" s="44" t="s">
        <v>61</v>
      </c>
      <c r="C70" s="44" t="s">
        <v>77</v>
      </c>
      <c r="D70" s="44" t="s">
        <v>66</v>
      </c>
      <c r="E70" s="44">
        <v>3</v>
      </c>
      <c r="F70" s="45">
        <v>487</v>
      </c>
      <c r="G70" s="45">
        <v>59</v>
      </c>
      <c r="H70" s="44">
        <v>124.45443400000001</v>
      </c>
      <c r="I70" s="44">
        <v>59.399377000000001</v>
      </c>
    </row>
    <row r="71" spans="1:9" x14ac:dyDescent="0.25">
      <c r="A71" s="44" t="s">
        <v>62</v>
      </c>
      <c r="B71" s="44" t="s">
        <v>61</v>
      </c>
      <c r="C71" s="44" t="s">
        <v>76</v>
      </c>
      <c r="D71" s="44" t="s">
        <v>75</v>
      </c>
      <c r="E71" s="44">
        <v>4</v>
      </c>
      <c r="F71" s="45">
        <v>485</v>
      </c>
      <c r="G71" s="45">
        <v>78</v>
      </c>
      <c r="H71" s="44">
        <v>10.201654</v>
      </c>
      <c r="I71" s="44">
        <v>40.964353000000003</v>
      </c>
    </row>
    <row r="72" spans="1:9" x14ac:dyDescent="0.25">
      <c r="A72" s="44" t="s">
        <v>62</v>
      </c>
      <c r="B72" s="44" t="s">
        <v>72</v>
      </c>
      <c r="C72" s="44" t="s">
        <v>74</v>
      </c>
      <c r="D72" s="44" t="s">
        <v>59</v>
      </c>
      <c r="E72" s="44">
        <v>3</v>
      </c>
      <c r="F72" s="45">
        <v>1164</v>
      </c>
      <c r="G72" s="45">
        <v>45</v>
      </c>
      <c r="H72" s="44">
        <v>3.025598</v>
      </c>
      <c r="I72" s="44">
        <v>28.973583000000001</v>
      </c>
    </row>
    <row r="73" spans="1:9" x14ac:dyDescent="0.25">
      <c r="A73" s="44" t="s">
        <v>62</v>
      </c>
      <c r="B73" s="44" t="s">
        <v>68</v>
      </c>
      <c r="C73" s="44" t="s">
        <v>73</v>
      </c>
      <c r="D73" s="44" t="s">
        <v>59</v>
      </c>
      <c r="E73" s="44">
        <v>3</v>
      </c>
      <c r="F73" s="45">
        <v>323</v>
      </c>
      <c r="G73" s="45">
        <v>57</v>
      </c>
      <c r="H73" s="44">
        <v>4.5340689999999997</v>
      </c>
      <c r="I73" s="44">
        <v>33.775844999999997</v>
      </c>
    </row>
    <row r="74" spans="1:9" x14ac:dyDescent="0.25">
      <c r="A74" s="44" t="s">
        <v>62</v>
      </c>
      <c r="B74" s="44" t="s">
        <v>72</v>
      </c>
      <c r="C74" s="44" t="s">
        <v>71</v>
      </c>
      <c r="D74" s="44" t="s">
        <v>59</v>
      </c>
      <c r="E74" s="44">
        <v>3</v>
      </c>
      <c r="F74" s="45">
        <v>421</v>
      </c>
      <c r="G74" s="45">
        <v>41</v>
      </c>
      <c r="H74" s="44">
        <v>3.6020660000000002</v>
      </c>
      <c r="I74" s="44">
        <v>41.880684000000002</v>
      </c>
    </row>
    <row r="75" spans="1:9" x14ac:dyDescent="0.25">
      <c r="A75" s="44" t="s">
        <v>62</v>
      </c>
      <c r="B75" s="44" t="s">
        <v>70</v>
      </c>
      <c r="C75" s="44" t="s">
        <v>69</v>
      </c>
      <c r="D75" s="44" t="s">
        <v>66</v>
      </c>
      <c r="E75" s="44">
        <v>1</v>
      </c>
      <c r="F75" s="45">
        <v>248</v>
      </c>
      <c r="G75" s="45">
        <v>19</v>
      </c>
      <c r="H75" s="44">
        <v>50.498187999999999</v>
      </c>
      <c r="I75" s="44">
        <v>56.294656000000003</v>
      </c>
    </row>
    <row r="76" spans="1:9" x14ac:dyDescent="0.25">
      <c r="A76" s="44" t="s">
        <v>62</v>
      </c>
      <c r="B76" s="44" t="s">
        <v>68</v>
      </c>
      <c r="C76" s="44" t="s">
        <v>67</v>
      </c>
      <c r="D76" s="44" t="s">
        <v>66</v>
      </c>
      <c r="E76" s="44">
        <v>4</v>
      </c>
      <c r="F76" s="45">
        <v>877</v>
      </c>
      <c r="G76" s="45">
        <v>86</v>
      </c>
      <c r="H76" s="44">
        <v>0.20363899999999999</v>
      </c>
      <c r="I76" s="44">
        <v>35.977331</v>
      </c>
    </row>
    <row r="77" spans="1:9" x14ac:dyDescent="0.25">
      <c r="A77" s="44" t="s">
        <v>62</v>
      </c>
      <c r="B77" s="44" t="s">
        <v>61</v>
      </c>
      <c r="C77" s="44" t="s">
        <v>65</v>
      </c>
      <c r="D77" s="44" t="s">
        <v>59</v>
      </c>
      <c r="E77" s="44">
        <v>7</v>
      </c>
      <c r="F77" s="45">
        <v>789</v>
      </c>
      <c r="G77" s="45">
        <v>266</v>
      </c>
      <c r="H77" s="44">
        <v>54.408822999999998</v>
      </c>
      <c r="I77" s="44">
        <v>55.286183000000001</v>
      </c>
    </row>
    <row r="78" spans="1:9" x14ac:dyDescent="0.25">
      <c r="A78" s="44" t="s">
        <v>62</v>
      </c>
      <c r="B78" s="44" t="s">
        <v>64</v>
      </c>
      <c r="C78" s="44" t="s">
        <v>63</v>
      </c>
      <c r="D78" s="44" t="s">
        <v>59</v>
      </c>
      <c r="E78" s="44">
        <v>3</v>
      </c>
      <c r="F78" s="45">
        <v>836</v>
      </c>
      <c r="G78" s="45">
        <v>61</v>
      </c>
      <c r="H78" s="44">
        <v>34.572273000000003</v>
      </c>
      <c r="I78" s="44">
        <v>54.743633000000003</v>
      </c>
    </row>
    <row r="79" spans="1:9" x14ac:dyDescent="0.25">
      <c r="A79" s="44" t="s">
        <v>62</v>
      </c>
      <c r="B79" s="44" t="s">
        <v>61</v>
      </c>
      <c r="C79" s="44" t="s">
        <v>60</v>
      </c>
      <c r="D79" s="44" t="s">
        <v>59</v>
      </c>
      <c r="E79" s="44">
        <v>4</v>
      </c>
      <c r="F79" s="45">
        <v>362</v>
      </c>
      <c r="G79" s="45">
        <v>86</v>
      </c>
      <c r="H79" s="44">
        <v>10.86698</v>
      </c>
      <c r="I79" s="44">
        <v>40.356338000000001</v>
      </c>
    </row>
  </sheetData>
  <autoFilter ref="A1:I79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W109"/>
  <sheetViews>
    <sheetView view="pageBreakPreview" zoomScale="80" zoomScaleSheetLayoutView="80" workbookViewId="0">
      <pane xSplit="2" ySplit="10" topLeftCell="F16" activePane="bottomRight" state="frozen"/>
      <selection pane="topRight" activeCell="C1" sqref="C1"/>
      <selection pane="bottomLeft" activeCell="A11" sqref="A11"/>
      <selection pane="bottomRight" activeCell="A15" sqref="A15:XFD15"/>
    </sheetView>
  </sheetViews>
  <sheetFormatPr defaultColWidth="8.7109375" defaultRowHeight="15" x14ac:dyDescent="0.25"/>
  <cols>
    <col min="1" max="1" width="4.28515625" customWidth="1"/>
    <col min="2" max="2" width="7.28515625" customWidth="1"/>
    <col min="3" max="4" width="22.7109375" customWidth="1"/>
    <col min="5" max="5" width="14.28515625" customWidth="1"/>
    <col min="6" max="6" width="16" customWidth="1"/>
    <col min="7" max="7" width="7.28515625" customWidth="1"/>
    <col min="8" max="8" width="13.7109375" customWidth="1"/>
    <col min="9" max="9" width="12.28515625" customWidth="1"/>
    <col min="10" max="10" width="14.28515625" customWidth="1"/>
    <col min="11" max="11" width="12.28515625" bestFit="1" customWidth="1"/>
    <col min="12" max="12" width="12.28515625" customWidth="1"/>
    <col min="13" max="14" width="12.28515625" bestFit="1" customWidth="1"/>
    <col min="15" max="15" width="10.7109375" customWidth="1"/>
    <col min="16" max="16" width="12.28515625" customWidth="1"/>
    <col min="17" max="17" width="11.7109375" customWidth="1"/>
    <col min="18" max="18" width="11.5703125" customWidth="1"/>
    <col min="19" max="19" width="14.28515625" customWidth="1"/>
    <col min="20" max="20" width="13.5703125" customWidth="1"/>
    <col min="21" max="21" width="18.42578125" customWidth="1"/>
    <col min="22" max="22" width="16.7109375" customWidth="1"/>
    <col min="23" max="23" width="19.5703125" customWidth="1"/>
  </cols>
  <sheetData>
    <row r="1" spans="2:23" s="1" customFormat="1" ht="18.75" x14ac:dyDescent="0.3">
      <c r="B1" s="399"/>
      <c r="C1" s="399"/>
      <c r="D1" s="399"/>
      <c r="E1" s="399"/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  <c r="S1" s="399"/>
      <c r="T1" s="399"/>
      <c r="U1" s="399"/>
      <c r="V1" s="399"/>
      <c r="W1" s="399"/>
    </row>
    <row r="2" spans="2:23" ht="18.75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2:23" ht="18.75" x14ac:dyDescent="0.3">
      <c r="B3" s="400" t="s">
        <v>47</v>
      </c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N3" s="400"/>
      <c r="O3" s="400"/>
      <c r="P3" s="400"/>
      <c r="Q3" s="400"/>
      <c r="R3" s="400"/>
      <c r="S3" s="400"/>
      <c r="T3" s="400"/>
      <c r="U3" s="400"/>
      <c r="V3" s="400"/>
      <c r="W3" s="400"/>
    </row>
    <row r="4" spans="2:23" ht="18.75" x14ac:dyDescent="0.3">
      <c r="B4" s="400" t="s">
        <v>679</v>
      </c>
      <c r="C4" s="400"/>
      <c r="D4" s="400"/>
      <c r="E4" s="400"/>
      <c r="F4" s="400"/>
      <c r="G4" s="400"/>
      <c r="H4" s="400"/>
      <c r="I4" s="400"/>
      <c r="J4" s="400"/>
      <c r="K4" s="400"/>
      <c r="L4" s="400"/>
      <c r="M4" s="400"/>
      <c r="N4" s="400"/>
      <c r="O4" s="400"/>
      <c r="P4" s="400"/>
      <c r="Q4" s="400"/>
      <c r="R4" s="400"/>
      <c r="S4" s="400"/>
      <c r="T4" s="400"/>
      <c r="U4" s="400"/>
      <c r="V4" s="400"/>
      <c r="W4" s="400"/>
    </row>
    <row r="5" spans="2:23" ht="18.75" x14ac:dyDescent="0.3">
      <c r="B5" s="400" t="s">
        <v>58</v>
      </c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400"/>
      <c r="Q5" s="400"/>
      <c r="R5" s="400"/>
      <c r="S5" s="400"/>
      <c r="T5" s="400"/>
      <c r="U5" s="400"/>
      <c r="V5" s="400"/>
      <c r="W5" s="400"/>
    </row>
    <row r="6" spans="2:23" ht="18.75" x14ac:dyDescent="0.3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W6" s="21" t="s">
        <v>56</v>
      </c>
    </row>
    <row r="7" spans="2:23" ht="15" customHeight="1" x14ac:dyDescent="0.25">
      <c r="B7" s="397" t="s">
        <v>0</v>
      </c>
      <c r="C7" s="397" t="s">
        <v>37</v>
      </c>
      <c r="D7" s="397" t="s">
        <v>1</v>
      </c>
      <c r="E7" s="397" t="s">
        <v>2</v>
      </c>
      <c r="F7" s="397" t="s">
        <v>48</v>
      </c>
      <c r="G7" s="397" t="s">
        <v>49</v>
      </c>
      <c r="H7" s="397" t="s">
        <v>50</v>
      </c>
      <c r="I7" s="401" t="s">
        <v>33</v>
      </c>
      <c r="J7" s="401"/>
      <c r="K7" s="401"/>
      <c r="L7" s="401"/>
      <c r="M7" s="401"/>
      <c r="N7" s="401"/>
      <c r="O7" s="401"/>
      <c r="P7" s="401"/>
      <c r="Q7" s="401"/>
      <c r="R7" s="401"/>
      <c r="S7" s="401"/>
      <c r="T7" s="401"/>
      <c r="U7" s="401"/>
      <c r="V7" s="401"/>
      <c r="W7" s="397" t="s">
        <v>3</v>
      </c>
    </row>
    <row r="8" spans="2:23" ht="15" customHeight="1" x14ac:dyDescent="0.25">
      <c r="B8" s="397"/>
      <c r="C8" s="397"/>
      <c r="D8" s="397"/>
      <c r="E8" s="397"/>
      <c r="F8" s="397"/>
      <c r="G8" s="397"/>
      <c r="H8" s="397"/>
      <c r="I8" s="397" t="s">
        <v>4</v>
      </c>
      <c r="J8" s="397"/>
      <c r="K8" s="397"/>
      <c r="L8" s="397" t="s">
        <v>5</v>
      </c>
      <c r="M8" s="397"/>
      <c r="N8" s="397"/>
      <c r="O8" s="397" t="s">
        <v>6</v>
      </c>
      <c r="P8" s="397"/>
      <c r="Q8" s="397"/>
      <c r="R8" s="397" t="s">
        <v>7</v>
      </c>
      <c r="S8" s="397"/>
      <c r="T8" s="397"/>
      <c r="U8" s="397" t="s">
        <v>8</v>
      </c>
      <c r="V8" s="397" t="s">
        <v>33</v>
      </c>
      <c r="W8" s="397"/>
    </row>
    <row r="9" spans="2:23" ht="36" x14ac:dyDescent="0.25">
      <c r="B9" s="397"/>
      <c r="C9" s="397"/>
      <c r="D9" s="397"/>
      <c r="E9" s="397"/>
      <c r="F9" s="397"/>
      <c r="G9" s="397"/>
      <c r="H9" s="397"/>
      <c r="I9" s="20" t="s">
        <v>4</v>
      </c>
      <c r="J9" s="20" t="s">
        <v>9</v>
      </c>
      <c r="K9" s="20" t="s">
        <v>10</v>
      </c>
      <c r="L9" s="20" t="s">
        <v>5</v>
      </c>
      <c r="M9" s="20" t="s">
        <v>11</v>
      </c>
      <c r="N9" s="20" t="s">
        <v>10</v>
      </c>
      <c r="O9" s="20" t="s">
        <v>6</v>
      </c>
      <c r="P9" s="20" t="s">
        <v>12</v>
      </c>
      <c r="Q9" s="20" t="s">
        <v>10</v>
      </c>
      <c r="R9" s="20" t="s">
        <v>13</v>
      </c>
      <c r="S9" s="20" t="s">
        <v>14</v>
      </c>
      <c r="T9" s="20" t="s">
        <v>10</v>
      </c>
      <c r="U9" s="397"/>
      <c r="V9" s="397"/>
      <c r="W9" s="397"/>
    </row>
    <row r="10" spans="2:23" s="2" customFormat="1" ht="12" x14ac:dyDescent="0.2">
      <c r="B10" s="18" t="s">
        <v>15</v>
      </c>
      <c r="C10" s="18" t="s">
        <v>16</v>
      </c>
      <c r="D10" s="18" t="s">
        <v>17</v>
      </c>
      <c r="E10" s="18" t="s">
        <v>18</v>
      </c>
      <c r="F10" s="18" t="s">
        <v>19</v>
      </c>
      <c r="G10" s="18" t="s">
        <v>34</v>
      </c>
      <c r="H10" s="18" t="s">
        <v>20</v>
      </c>
      <c r="I10" s="18" t="s">
        <v>21</v>
      </c>
      <c r="J10" s="18" t="s">
        <v>35</v>
      </c>
      <c r="K10" s="18" t="s">
        <v>22</v>
      </c>
      <c r="L10" s="18" t="s">
        <v>23</v>
      </c>
      <c r="M10" s="18" t="s">
        <v>36</v>
      </c>
      <c r="N10" s="18" t="s">
        <v>24</v>
      </c>
      <c r="O10" s="18" t="s">
        <v>25</v>
      </c>
      <c r="P10" s="18" t="s">
        <v>38</v>
      </c>
      <c r="Q10" s="18" t="s">
        <v>39</v>
      </c>
      <c r="R10" s="18" t="s">
        <v>51</v>
      </c>
      <c r="S10" s="18" t="s">
        <v>40</v>
      </c>
      <c r="T10" s="18" t="s">
        <v>52</v>
      </c>
      <c r="U10" s="18" t="s">
        <v>53</v>
      </c>
      <c r="V10" s="18" t="s">
        <v>54</v>
      </c>
      <c r="W10" s="19" t="s">
        <v>55</v>
      </c>
    </row>
    <row r="11" spans="2:23" s="2" customFormat="1" ht="30" x14ac:dyDescent="0.25">
      <c r="B11" s="22">
        <v>9</v>
      </c>
      <c r="C11" s="25" t="str">
        <f>'7410 Kab. Buton Utara'!B10</f>
        <v>Bonegunu</v>
      </c>
      <c r="D11" s="25" t="str">
        <f>'7410 Kab. Buton Utara'!C10</f>
        <v>Eensumala</v>
      </c>
      <c r="E11" s="26">
        <v>672421.38670000003</v>
      </c>
      <c r="F11" s="25" t="str">
        <f>'7410 Kab. Buton Utara (2)'!D10</f>
        <v>Sangat Tertinggal</v>
      </c>
      <c r="G11" s="25">
        <f>'7410 Kab. Buton Utara'!E10</f>
        <v>3</v>
      </c>
      <c r="H11" s="27">
        <f t="shared" ref="H11:H42" si="0">IF(AND(F11="TERTINGGAL",G11&gt;=8),211288.8641,IF(AND(F11="SANGAT TERTINGGAL",G11&gt;=8),422577.7283,0))</f>
        <v>0</v>
      </c>
      <c r="I11" s="37">
        <f>'7410 Kab. Buton Utara'!F10</f>
        <v>368</v>
      </c>
      <c r="J11" s="34">
        <f t="shared" ref="J11:J42" si="1">I11/$I$90</f>
        <v>7.6945594446535355E-3</v>
      </c>
      <c r="K11" s="34">
        <f t="shared" ref="K11:K42" si="2">J11*$H$93</f>
        <v>7.6945594446535363E-4</v>
      </c>
      <c r="L11" s="37">
        <f>'7410 Kab. Buton Utara'!G10</f>
        <v>48</v>
      </c>
      <c r="M11" s="34">
        <f t="shared" ref="M11:M42" si="3">L11/$L$90</f>
        <v>6.2467464862051014E-3</v>
      </c>
      <c r="N11" s="34">
        <f t="shared" ref="N11:N42" si="4">M11*$H$94</f>
        <v>3.1233732431025507E-3</v>
      </c>
      <c r="O11" s="40">
        <f>'7410 Kab. Buton Utara'!H10</f>
        <v>60.578714699999999</v>
      </c>
      <c r="P11" s="34">
        <f t="shared" ref="P11:P42" si="5">O11/$O$90</f>
        <v>3.4753131295555482E-2</v>
      </c>
      <c r="Q11" s="34">
        <f t="shared" ref="Q11:Q42" si="6">P11*$H$95</f>
        <v>5.2129696943333222E-3</v>
      </c>
      <c r="R11" s="40">
        <f>'7410 Kab. Buton Utara'!I10</f>
        <v>39.358392000000002</v>
      </c>
      <c r="S11" s="34">
        <f t="shared" ref="S11:S42" si="7">R11/$R$90</f>
        <v>1.0874130101913035E-2</v>
      </c>
      <c r="T11" s="34">
        <f t="shared" ref="T11:T42" si="8">S11*$H$96</f>
        <v>2.7185325254782586E-3</v>
      </c>
      <c r="U11" s="22">
        <f>K11+N11+Q11+T11</f>
        <v>1.1824331407379486E-2</v>
      </c>
      <c r="V11" s="30">
        <f>U11*$E$99</f>
        <v>181210.87037393669</v>
      </c>
      <c r="W11" s="31">
        <f>E11+H11+V11</f>
        <v>853632.25707393675</v>
      </c>
    </row>
    <row r="12" spans="2:23" s="2" customFormat="1" x14ac:dyDescent="0.25">
      <c r="B12" s="22">
        <v>11</v>
      </c>
      <c r="C12" s="25" t="str">
        <f>'7410 Kab. Buton Utara'!B12</f>
        <v>Bonegunu</v>
      </c>
      <c r="D12" s="25" t="str">
        <f>'7410 Kab. Buton Utara'!C12</f>
        <v>Tatombuli</v>
      </c>
      <c r="E12" s="26">
        <v>672421.38670000003</v>
      </c>
      <c r="F12" s="25" t="str">
        <f>'7410 Kab. Buton Utara (2)'!D12</f>
        <v>Tertinggal</v>
      </c>
      <c r="G12" s="25">
        <f>'7410 Kab. Buton Utara'!E12</f>
        <v>5</v>
      </c>
      <c r="H12" s="27">
        <f t="shared" si="0"/>
        <v>0</v>
      </c>
      <c r="I12" s="37">
        <f>'7410 Kab. Buton Utara'!F12</f>
        <v>240</v>
      </c>
      <c r="J12" s="34">
        <f t="shared" si="1"/>
        <v>5.0181909421653497E-3</v>
      </c>
      <c r="K12" s="34">
        <f t="shared" si="2"/>
        <v>5.0181909421653499E-4</v>
      </c>
      <c r="L12" s="37">
        <f>'7410 Kab. Buton Utara'!G12</f>
        <v>105</v>
      </c>
      <c r="M12" s="34">
        <f t="shared" si="3"/>
        <v>1.3664757938573659E-2</v>
      </c>
      <c r="N12" s="34">
        <f t="shared" si="4"/>
        <v>6.8323789692868297E-3</v>
      </c>
      <c r="O12" s="40">
        <f>'7410 Kab. Buton Utara'!H12</f>
        <v>24.838809999999999</v>
      </c>
      <c r="P12" s="34">
        <f t="shared" si="5"/>
        <v>1.4249665570328723E-2</v>
      </c>
      <c r="Q12" s="34">
        <f t="shared" si="6"/>
        <v>2.1374498355493086E-3</v>
      </c>
      <c r="R12" s="40">
        <f>'7410 Kab. Buton Utara'!I12</f>
        <v>48.442036000000002</v>
      </c>
      <c r="S12" s="34">
        <f t="shared" si="7"/>
        <v>1.3383803938574393E-2</v>
      </c>
      <c r="T12" s="34">
        <f t="shared" si="8"/>
        <v>3.3459509846435983E-3</v>
      </c>
      <c r="U12" s="22">
        <f t="shared" ref="U12:U75" si="9">K12+N12+Q12+T12</f>
        <v>1.2817598883696272E-2</v>
      </c>
      <c r="V12" s="30">
        <f t="shared" ref="V12:V75" si="10">U12*$E$99</f>
        <v>196432.94574516293</v>
      </c>
      <c r="W12" s="31">
        <f t="shared" ref="W12:W75" si="11">E12+H12+V12</f>
        <v>868854.33244516293</v>
      </c>
    </row>
    <row r="13" spans="2:23" s="2" customFormat="1" x14ac:dyDescent="0.25">
      <c r="B13" s="22">
        <v>14</v>
      </c>
      <c r="C13" s="25" t="str">
        <f>'7410 Kab. Buton Utara'!B15</f>
        <v>Bonegunu</v>
      </c>
      <c r="D13" s="25" t="str">
        <f>'7410 Kab. Buton Utara'!C15</f>
        <v>Ronta</v>
      </c>
      <c r="E13" s="26">
        <v>672421.38670000003</v>
      </c>
      <c r="F13" s="25" t="str">
        <f>'7410 Kab. Buton Utara (2)'!D15</f>
        <v>Tertinggal</v>
      </c>
      <c r="G13" s="25">
        <f>'7410 Kab. Buton Utara'!E15</f>
        <v>1</v>
      </c>
      <c r="H13" s="27">
        <f t="shared" si="0"/>
        <v>0</v>
      </c>
      <c r="I13" s="37">
        <f>'7410 Kab. Buton Utara'!F15</f>
        <v>418</v>
      </c>
      <c r="J13" s="34">
        <f t="shared" si="1"/>
        <v>8.7400158909379834E-3</v>
      </c>
      <c r="K13" s="34">
        <f t="shared" si="2"/>
        <v>8.7400158909379838E-4</v>
      </c>
      <c r="L13" s="37">
        <f>'7410 Kab. Buton Utara'!G15</f>
        <v>13</v>
      </c>
      <c r="M13" s="34">
        <f t="shared" si="3"/>
        <v>1.691827173347215E-3</v>
      </c>
      <c r="N13" s="34">
        <f t="shared" si="4"/>
        <v>8.4591358667360748E-4</v>
      </c>
      <c r="O13" s="40">
        <f>'7410 Kab. Buton Utara'!H15</f>
        <v>19.917515000000002</v>
      </c>
      <c r="P13" s="34">
        <f t="shared" si="5"/>
        <v>1.142638990120726E-2</v>
      </c>
      <c r="Q13" s="34">
        <f t="shared" si="6"/>
        <v>1.7139584851810889E-3</v>
      </c>
      <c r="R13" s="40">
        <f>'7410 Kab. Buton Utara'!I15</f>
        <v>54.790809000000003</v>
      </c>
      <c r="S13" s="34">
        <f t="shared" si="7"/>
        <v>1.513787416556722E-2</v>
      </c>
      <c r="T13" s="34">
        <f t="shared" si="8"/>
        <v>3.7844685413918051E-3</v>
      </c>
      <c r="U13" s="22">
        <f t="shared" si="9"/>
        <v>7.2183422023402999E-3</v>
      </c>
      <c r="V13" s="30">
        <f t="shared" si="10"/>
        <v>110622.92049144229</v>
      </c>
      <c r="W13" s="31">
        <f t="shared" si="11"/>
        <v>783044.30719144235</v>
      </c>
    </row>
    <row r="14" spans="2:23" s="2" customFormat="1" x14ac:dyDescent="0.25">
      <c r="B14" s="22">
        <v>19</v>
      </c>
      <c r="C14" s="25" t="str">
        <f>'7410 Kab. Buton Utara'!B20</f>
        <v>Bonegunu</v>
      </c>
      <c r="D14" s="25" t="str">
        <f>'7410 Kab. Buton Utara'!C20</f>
        <v>Ngapa'ea</v>
      </c>
      <c r="E14" s="26">
        <v>672421.38670000003</v>
      </c>
      <c r="F14" s="25" t="str">
        <f>'7410 Kab. Buton Utara (2)'!D20</f>
        <v>Tertinggal</v>
      </c>
      <c r="G14" s="25">
        <f>'7410 Kab. Buton Utara'!E20</f>
        <v>3</v>
      </c>
      <c r="H14" s="27">
        <f t="shared" si="0"/>
        <v>0</v>
      </c>
      <c r="I14" s="37">
        <f>'7410 Kab. Buton Utara'!F20</f>
        <v>418</v>
      </c>
      <c r="J14" s="34">
        <f t="shared" si="1"/>
        <v>8.7400158909379834E-3</v>
      </c>
      <c r="K14" s="34">
        <f t="shared" si="2"/>
        <v>8.7400158909379838E-4</v>
      </c>
      <c r="L14" s="37">
        <f>'7410 Kab. Buton Utara'!G20</f>
        <v>62</v>
      </c>
      <c r="M14" s="34">
        <f t="shared" si="3"/>
        <v>8.068714211348256E-3</v>
      </c>
      <c r="N14" s="34">
        <f t="shared" si="4"/>
        <v>4.034357105674128E-3</v>
      </c>
      <c r="O14" s="40">
        <f>'7410 Kab. Buton Utara'!H20</f>
        <v>120.997367</v>
      </c>
      <c r="P14" s="34">
        <f t="shared" si="5"/>
        <v>6.9414437110325689E-2</v>
      </c>
      <c r="Q14" s="34">
        <f t="shared" si="6"/>
        <v>1.0412165566548852E-2</v>
      </c>
      <c r="R14" s="40">
        <f>'7410 Kab. Buton Utara'!I20</f>
        <v>58.255128999999997</v>
      </c>
      <c r="S14" s="34">
        <f t="shared" si="7"/>
        <v>1.6095013532304036E-2</v>
      </c>
      <c r="T14" s="34">
        <f t="shared" si="8"/>
        <v>4.023753383076009E-3</v>
      </c>
      <c r="U14" s="22">
        <f t="shared" si="9"/>
        <v>1.9344277644392789E-2</v>
      </c>
      <c r="V14" s="30">
        <f t="shared" si="10"/>
        <v>296455.94900256355</v>
      </c>
      <c r="W14" s="31">
        <f t="shared" si="11"/>
        <v>968877.33570256364</v>
      </c>
    </row>
    <row r="15" spans="2:23" s="2" customFormat="1" ht="30" x14ac:dyDescent="0.25">
      <c r="B15" s="22">
        <v>27</v>
      </c>
      <c r="C15" s="25" t="str">
        <f>'7410 Kab. Buton Utara'!B28</f>
        <v>Bonegunu</v>
      </c>
      <c r="D15" s="25" t="str">
        <f>'7410 Kab. Buton Utara'!C28</f>
        <v>Koboruno</v>
      </c>
      <c r="E15" s="26">
        <v>672421.38670000003</v>
      </c>
      <c r="F15" s="25" t="str">
        <f>'7410 Kab. Buton Utara (2)'!D28</f>
        <v>Sangat Tertinggal</v>
      </c>
      <c r="G15" s="25">
        <f>'7410 Kab. Buton Utara'!E28</f>
        <v>2</v>
      </c>
      <c r="H15" s="27">
        <f t="shared" si="0"/>
        <v>0</v>
      </c>
      <c r="I15" s="37">
        <f>'7410 Kab. Buton Utara'!F28</f>
        <v>204</v>
      </c>
      <c r="J15" s="34">
        <f t="shared" si="1"/>
        <v>4.2654623008405472E-3</v>
      </c>
      <c r="K15" s="34">
        <f t="shared" si="2"/>
        <v>4.2654623008405476E-4</v>
      </c>
      <c r="L15" s="37">
        <f>'7410 Kab. Buton Utara'!G28</f>
        <v>30</v>
      </c>
      <c r="M15" s="34">
        <f t="shared" si="3"/>
        <v>3.9042165538781884E-3</v>
      </c>
      <c r="N15" s="34">
        <f t="shared" si="4"/>
        <v>1.9521082769390942E-3</v>
      </c>
      <c r="O15" s="40">
        <f>'7410 Kab. Buton Utara'!H28</f>
        <v>6.8011030000000003</v>
      </c>
      <c r="P15" s="34">
        <f t="shared" si="5"/>
        <v>3.9016942945076434E-3</v>
      </c>
      <c r="Q15" s="34">
        <f t="shared" si="6"/>
        <v>5.852541441761465E-4</v>
      </c>
      <c r="R15" s="40">
        <f>'7410 Kab. Buton Utara'!I28</f>
        <v>52.335044000000003</v>
      </c>
      <c r="S15" s="34">
        <f t="shared" si="7"/>
        <v>1.4459383334190664E-2</v>
      </c>
      <c r="T15" s="34">
        <f t="shared" si="8"/>
        <v>3.614845833547666E-3</v>
      </c>
      <c r="U15" s="22">
        <f t="shared" si="9"/>
        <v>6.5787544847469622E-3</v>
      </c>
      <c r="V15" s="30">
        <f t="shared" si="10"/>
        <v>100821.07690363184</v>
      </c>
      <c r="W15" s="31">
        <f t="shared" si="11"/>
        <v>773242.46360363183</v>
      </c>
    </row>
    <row r="16" spans="2:23" s="2" customFormat="1" x14ac:dyDescent="0.25">
      <c r="B16" s="22">
        <v>33</v>
      </c>
      <c r="C16" s="25" t="str">
        <f>'7410 Kab. Buton Utara'!B34</f>
        <v>Bonegunu</v>
      </c>
      <c r="D16" s="25" t="str">
        <f>'7410 Kab. Buton Utara'!C34</f>
        <v>Rante Gola</v>
      </c>
      <c r="E16" s="26">
        <v>672421.38670000003</v>
      </c>
      <c r="F16" s="25" t="str">
        <f>'7410 Kab. Buton Utara (2)'!D34</f>
        <v>Berkembang</v>
      </c>
      <c r="G16" s="25">
        <f>'7410 Kab. Buton Utara'!E34</f>
        <v>3</v>
      </c>
      <c r="H16" s="27">
        <f t="shared" si="0"/>
        <v>0</v>
      </c>
      <c r="I16" s="37">
        <f>'7410 Kab. Buton Utara'!F34</f>
        <v>484</v>
      </c>
      <c r="J16" s="34">
        <f t="shared" si="1"/>
        <v>1.0120018400033454E-2</v>
      </c>
      <c r="K16" s="34">
        <f t="shared" si="2"/>
        <v>1.0120018400033455E-3</v>
      </c>
      <c r="L16" s="37">
        <f>'7410 Kab. Buton Utara'!G34</f>
        <v>43</v>
      </c>
      <c r="M16" s="34">
        <f t="shared" si="3"/>
        <v>5.5960437272254034E-3</v>
      </c>
      <c r="N16" s="34">
        <f t="shared" si="4"/>
        <v>2.7980218636127017E-3</v>
      </c>
      <c r="O16" s="40">
        <f>'7410 Kab. Buton Utara'!H34</f>
        <v>49.793787999999999</v>
      </c>
      <c r="P16" s="34">
        <f t="shared" si="5"/>
        <v>2.8565975039860907E-2</v>
      </c>
      <c r="Q16" s="34">
        <f t="shared" si="6"/>
        <v>4.2848962559791362E-3</v>
      </c>
      <c r="R16" s="40">
        <f>'7410 Kab. Buton Utara'!I34</f>
        <v>61.483533999999999</v>
      </c>
      <c r="S16" s="34">
        <f t="shared" si="7"/>
        <v>1.698697314263737E-2</v>
      </c>
      <c r="T16" s="34">
        <f t="shared" si="8"/>
        <v>4.2467432856593424E-3</v>
      </c>
      <c r="U16" s="22">
        <f t="shared" si="9"/>
        <v>1.2341663245254526E-2</v>
      </c>
      <c r="V16" s="30">
        <f t="shared" si="10"/>
        <v>189139.11167432665</v>
      </c>
      <c r="W16" s="31">
        <f t="shared" si="11"/>
        <v>861560.49837432662</v>
      </c>
    </row>
    <row r="17" spans="2:23" s="2" customFormat="1" x14ac:dyDescent="0.25">
      <c r="B17" s="22">
        <v>37</v>
      </c>
      <c r="C17" s="25" t="str">
        <f>'7410 Kab. Buton Utara'!B38</f>
        <v>Bonegunu</v>
      </c>
      <c r="D17" s="25" t="str">
        <f>'7410 Kab. Buton Utara'!C38</f>
        <v>Waode Angkalo</v>
      </c>
      <c r="E17" s="26">
        <v>672421.38670000003</v>
      </c>
      <c r="F17" s="25" t="str">
        <f>'7410 Kab. Buton Utara (2)'!D38</f>
        <v>Tertinggal</v>
      </c>
      <c r="G17" s="25">
        <f>'7410 Kab. Buton Utara'!E38</f>
        <v>3</v>
      </c>
      <c r="H17" s="27">
        <f t="shared" si="0"/>
        <v>0</v>
      </c>
      <c r="I17" s="37">
        <f>'7410 Kab. Buton Utara'!F38</f>
        <v>751</v>
      </c>
      <c r="J17" s="34">
        <f t="shared" si="1"/>
        <v>1.5702755823192405E-2</v>
      </c>
      <c r="K17" s="34">
        <f t="shared" si="2"/>
        <v>1.5702755823192407E-3</v>
      </c>
      <c r="L17" s="37">
        <f>'7410 Kab. Buton Utara'!G38</f>
        <v>59</v>
      </c>
      <c r="M17" s="34">
        <f t="shared" si="3"/>
        <v>7.6782925559604372E-3</v>
      </c>
      <c r="N17" s="34">
        <f t="shared" si="4"/>
        <v>3.8391462779802186E-3</v>
      </c>
      <c r="O17" s="40">
        <f>'7410 Kab. Buton Utara'!H38</f>
        <v>8.1046479999999992</v>
      </c>
      <c r="P17" s="34">
        <f t="shared" si="5"/>
        <v>4.6495191824903661E-3</v>
      </c>
      <c r="Q17" s="34">
        <f t="shared" si="6"/>
        <v>6.9742787737355491E-4</v>
      </c>
      <c r="R17" s="40">
        <f>'7410 Kab. Buton Utara'!I38</f>
        <v>57.714174</v>
      </c>
      <c r="S17" s="34">
        <f t="shared" si="7"/>
        <v>1.5945555824548079E-2</v>
      </c>
      <c r="T17" s="34">
        <f t="shared" si="8"/>
        <v>3.9863889561370198E-3</v>
      </c>
      <c r="U17" s="22">
        <f t="shared" si="9"/>
        <v>1.0093238693810035E-2</v>
      </c>
      <c r="V17" s="30">
        <f t="shared" si="10"/>
        <v>154681.43657202832</v>
      </c>
      <c r="W17" s="31">
        <f t="shared" si="11"/>
        <v>827102.82327202836</v>
      </c>
    </row>
    <row r="18" spans="2:23" s="2" customFormat="1" ht="30" x14ac:dyDescent="0.25">
      <c r="B18" s="22">
        <v>59</v>
      </c>
      <c r="C18" s="25" t="str">
        <f>'7410 Kab. Buton Utara'!B60</f>
        <v>Bonegunu</v>
      </c>
      <c r="D18" s="25" t="str">
        <f>'7410 Kab. Buton Utara'!C60</f>
        <v>Langere</v>
      </c>
      <c r="E18" s="26">
        <v>672421.38670000003</v>
      </c>
      <c r="F18" s="25" t="str">
        <f>'7410 Kab. Buton Utara (2)'!D60</f>
        <v>Sangat Tertinggal</v>
      </c>
      <c r="G18" s="25">
        <f>'7410 Kab. Buton Utara'!E60</f>
        <v>7</v>
      </c>
      <c r="H18" s="27">
        <f t="shared" si="0"/>
        <v>0</v>
      </c>
      <c r="I18" s="37">
        <f>'7410 Kab. Buton Utara'!F60</f>
        <v>835</v>
      </c>
      <c r="J18" s="34">
        <f t="shared" si="1"/>
        <v>1.7459122652950278E-2</v>
      </c>
      <c r="K18" s="34">
        <f t="shared" si="2"/>
        <v>1.7459122652950278E-3</v>
      </c>
      <c r="L18" s="37">
        <f>'7410 Kab. Buton Utara'!G60</f>
        <v>228</v>
      </c>
      <c r="M18" s="34">
        <f t="shared" si="3"/>
        <v>2.9672045809474232E-2</v>
      </c>
      <c r="N18" s="34">
        <f t="shared" si="4"/>
        <v>1.4836022904737116E-2</v>
      </c>
      <c r="O18" s="40">
        <f>'7410 Kab. Buton Utara'!H60</f>
        <v>56.970571</v>
      </c>
      <c r="P18" s="34">
        <f t="shared" si="5"/>
        <v>3.2683191509604047E-2</v>
      </c>
      <c r="Q18" s="34">
        <f t="shared" si="6"/>
        <v>4.9024787264406065E-3</v>
      </c>
      <c r="R18" s="40">
        <f>'7410 Kab. Buton Utara'!I60</f>
        <v>69.362306000000004</v>
      </c>
      <c r="S18" s="34">
        <f t="shared" si="7"/>
        <v>1.9163759017713503E-2</v>
      </c>
      <c r="T18" s="34">
        <f t="shared" si="8"/>
        <v>4.7909397544283758E-3</v>
      </c>
      <c r="U18" s="22">
        <f t="shared" si="9"/>
        <v>2.6275353650901126E-2</v>
      </c>
      <c r="V18" s="30">
        <f t="shared" si="10"/>
        <v>402676.44236453343</v>
      </c>
      <c r="W18" s="31">
        <f t="shared" si="11"/>
        <v>1075097.8290645336</v>
      </c>
    </row>
    <row r="19" spans="2:23" s="2" customFormat="1" x14ac:dyDescent="0.25">
      <c r="B19" s="22">
        <v>67</v>
      </c>
      <c r="C19" s="25" t="str">
        <f>'7410 Kab. Buton Utara'!B68</f>
        <v>Bonegunu</v>
      </c>
      <c r="D19" s="25" t="str">
        <f>'7410 Kab. Buton Utara'!C68</f>
        <v>Damai Laborona</v>
      </c>
      <c r="E19" s="26">
        <v>672421.38670000003</v>
      </c>
      <c r="F19" s="25" t="str">
        <f>'7410 Kab. Buton Utara (2)'!D68</f>
        <v>Tertinggal</v>
      </c>
      <c r="G19" s="25">
        <f>'7410 Kab. Buton Utara'!E68</f>
        <v>6</v>
      </c>
      <c r="H19" s="27">
        <f t="shared" si="0"/>
        <v>0</v>
      </c>
      <c r="I19" s="37">
        <f>'7410 Kab. Buton Utara'!F68</f>
        <v>1070</v>
      </c>
      <c r="J19" s="34">
        <f t="shared" si="1"/>
        <v>2.2372767950487184E-2</v>
      </c>
      <c r="K19" s="34">
        <f t="shared" si="2"/>
        <v>2.2372767950487185E-3</v>
      </c>
      <c r="L19" s="37">
        <f>'7410 Kab. Buton Utara'!G68</f>
        <v>173</v>
      </c>
      <c r="M19" s="34">
        <f t="shared" si="3"/>
        <v>2.2514315460697553E-2</v>
      </c>
      <c r="N19" s="34">
        <f t="shared" si="4"/>
        <v>1.1257157730348777E-2</v>
      </c>
      <c r="O19" s="40">
        <f>'7410 Kab. Buton Utara'!H68</f>
        <v>19.271476</v>
      </c>
      <c r="P19" s="34">
        <f t="shared" si="5"/>
        <v>1.1055766683130807E-2</v>
      </c>
      <c r="Q19" s="34">
        <f t="shared" si="6"/>
        <v>1.658365002469621E-3</v>
      </c>
      <c r="R19" s="40">
        <f>'7410 Kab. Buton Utara'!I68</f>
        <v>57.674177999999998</v>
      </c>
      <c r="S19" s="34">
        <f t="shared" si="7"/>
        <v>1.5934505532972241E-2</v>
      </c>
      <c r="T19" s="34">
        <f t="shared" si="8"/>
        <v>3.9836263832430602E-3</v>
      </c>
      <c r="U19" s="22">
        <f t="shared" si="9"/>
        <v>1.9136425911110175E-2</v>
      </c>
      <c r="V19" s="30">
        <f t="shared" si="10"/>
        <v>293270.56860351894</v>
      </c>
      <c r="W19" s="31">
        <f t="shared" si="11"/>
        <v>965691.95530351903</v>
      </c>
    </row>
    <row r="20" spans="2:23" s="2" customFormat="1" ht="30" x14ac:dyDescent="0.25">
      <c r="B20" s="22">
        <v>69</v>
      </c>
      <c r="C20" s="25" t="str">
        <f>'7410 Kab. Buton Utara'!B70</f>
        <v>Bonegunu</v>
      </c>
      <c r="D20" s="25" t="str">
        <f>'7410 Kab. Buton Utara'!C70</f>
        <v>Waode Kalowo</v>
      </c>
      <c r="E20" s="26">
        <v>672421.38670000003</v>
      </c>
      <c r="F20" s="25" t="str">
        <f>'7410 Kab. Buton Utara (2)'!D70</f>
        <v>Sangat Tertinggal</v>
      </c>
      <c r="G20" s="25">
        <f>'7410 Kab. Buton Utara'!E70</f>
        <v>3</v>
      </c>
      <c r="H20" s="27">
        <f t="shared" si="0"/>
        <v>0</v>
      </c>
      <c r="I20" s="37">
        <f>'7410 Kab. Buton Utara'!F70</f>
        <v>487</v>
      </c>
      <c r="J20" s="34">
        <f t="shared" si="1"/>
        <v>1.0182745786810521E-2</v>
      </c>
      <c r="K20" s="34">
        <f t="shared" si="2"/>
        <v>1.0182745786810521E-3</v>
      </c>
      <c r="L20" s="37">
        <f>'7410 Kab. Buton Utara'!G70</f>
        <v>59</v>
      </c>
      <c r="M20" s="34">
        <f t="shared" si="3"/>
        <v>7.6782925559604372E-3</v>
      </c>
      <c r="N20" s="34">
        <f t="shared" si="4"/>
        <v>3.8391462779802186E-3</v>
      </c>
      <c r="O20" s="40">
        <f>'7410 Kab. Buton Utara'!H70</f>
        <v>124.45443400000001</v>
      </c>
      <c r="P20" s="34">
        <f t="shared" si="5"/>
        <v>7.1397706381446963E-2</v>
      </c>
      <c r="Q20" s="34">
        <f t="shared" si="6"/>
        <v>1.0709655957217044E-2</v>
      </c>
      <c r="R20" s="40">
        <f>'7410 Kab. Buton Utara'!I70</f>
        <v>59.399377000000001</v>
      </c>
      <c r="S20" s="34">
        <f t="shared" si="7"/>
        <v>1.6411151997027234E-2</v>
      </c>
      <c r="T20" s="34">
        <f t="shared" si="8"/>
        <v>4.1027879992568085E-3</v>
      </c>
      <c r="U20" s="22">
        <f t="shared" si="9"/>
        <v>1.9669864813135124E-2</v>
      </c>
      <c r="V20" s="30">
        <f t="shared" si="10"/>
        <v>301445.65473709349</v>
      </c>
      <c r="W20" s="31">
        <f t="shared" si="11"/>
        <v>973867.04143709352</v>
      </c>
    </row>
    <row r="21" spans="2:23" s="2" customFormat="1" x14ac:dyDescent="0.25">
      <c r="B21" s="22">
        <v>70</v>
      </c>
      <c r="C21" s="25" t="str">
        <f>'7410 Kab. Buton Utara'!B71</f>
        <v>Bonegunu</v>
      </c>
      <c r="D21" s="25" t="str">
        <f>'7410 Kab. Buton Utara'!C71</f>
        <v>Gunung Sari</v>
      </c>
      <c r="E21" s="26">
        <v>672421.38670000003</v>
      </c>
      <c r="F21" s="25" t="str">
        <f>'7410 Kab. Buton Utara (2)'!D71</f>
        <v>Berkembang</v>
      </c>
      <c r="G21" s="25">
        <f>'7410 Kab. Buton Utara'!E71</f>
        <v>4</v>
      </c>
      <c r="H21" s="27">
        <f t="shared" si="0"/>
        <v>0</v>
      </c>
      <c r="I21" s="37">
        <f>'7410 Kab. Buton Utara'!F71</f>
        <v>485</v>
      </c>
      <c r="J21" s="34">
        <f t="shared" si="1"/>
        <v>1.0140927528959143E-2</v>
      </c>
      <c r="K21" s="34">
        <f t="shared" si="2"/>
        <v>1.0140927528959143E-3</v>
      </c>
      <c r="L21" s="37">
        <f>'7410 Kab. Buton Utara'!G71</f>
        <v>78</v>
      </c>
      <c r="M21" s="34">
        <f t="shared" si="3"/>
        <v>1.015096304008329E-2</v>
      </c>
      <c r="N21" s="34">
        <f t="shared" si="4"/>
        <v>5.0754815200416449E-3</v>
      </c>
      <c r="O21" s="40">
        <f>'7410 Kab. Buton Utara'!H71</f>
        <v>10.201654</v>
      </c>
      <c r="P21" s="34">
        <f t="shared" si="5"/>
        <v>5.8525411549187056E-3</v>
      </c>
      <c r="Q21" s="34">
        <f t="shared" si="6"/>
        <v>8.7788117323780578E-4</v>
      </c>
      <c r="R21" s="40">
        <f>'7410 Kab. Buton Utara'!I71</f>
        <v>40.964353000000003</v>
      </c>
      <c r="S21" s="34">
        <f t="shared" si="7"/>
        <v>1.1317832904928929E-2</v>
      </c>
      <c r="T21" s="34">
        <f t="shared" si="8"/>
        <v>2.8294582262322321E-3</v>
      </c>
      <c r="U21" s="22">
        <f t="shared" si="9"/>
        <v>9.7969136724075975E-3</v>
      </c>
      <c r="V21" s="30">
        <f t="shared" si="10"/>
        <v>150140.18064880554</v>
      </c>
      <c r="W21" s="31">
        <f t="shared" si="11"/>
        <v>822561.56734880561</v>
      </c>
    </row>
    <row r="22" spans="2:23" s="2" customFormat="1" x14ac:dyDescent="0.25">
      <c r="B22" s="22">
        <v>76</v>
      </c>
      <c r="C22" s="25" t="str">
        <f>'7410 Kab. Buton Utara'!B77</f>
        <v>Bonegunu</v>
      </c>
      <c r="D22" s="25" t="str">
        <f>'7410 Kab. Buton Utara'!C77</f>
        <v>Koepisino</v>
      </c>
      <c r="E22" s="26">
        <v>672421.38670000003</v>
      </c>
      <c r="F22" s="25" t="str">
        <f>'7410 Kab. Buton Utara (2)'!D77</f>
        <v>Tertinggal</v>
      </c>
      <c r="G22" s="25">
        <f>'7410 Kab. Buton Utara'!E77</f>
        <v>7</v>
      </c>
      <c r="H22" s="27">
        <f t="shared" si="0"/>
        <v>0</v>
      </c>
      <c r="I22" s="37">
        <f>'7410 Kab. Buton Utara'!F77</f>
        <v>789</v>
      </c>
      <c r="J22" s="34">
        <f t="shared" si="1"/>
        <v>1.6497302722368587E-2</v>
      </c>
      <c r="K22" s="34">
        <f t="shared" si="2"/>
        <v>1.6497302722368588E-3</v>
      </c>
      <c r="L22" s="37">
        <f>'7410 Kab. Buton Utara'!G77</f>
        <v>266</v>
      </c>
      <c r="M22" s="34">
        <f t="shared" si="3"/>
        <v>3.4617386777719937E-2</v>
      </c>
      <c r="N22" s="34">
        <f t="shared" si="4"/>
        <v>1.7308693388859969E-2</v>
      </c>
      <c r="O22" s="40">
        <f>'7410 Kab. Buton Utara'!H77</f>
        <v>54.408822999999998</v>
      </c>
      <c r="P22" s="34">
        <f t="shared" si="5"/>
        <v>3.1213553782375628E-2</v>
      </c>
      <c r="Q22" s="34">
        <f t="shared" si="6"/>
        <v>4.682033067356344E-3</v>
      </c>
      <c r="R22" s="40">
        <f>'7410 Kab. Buton Utara'!I77</f>
        <v>55.286183000000001</v>
      </c>
      <c r="S22" s="34">
        <f t="shared" si="7"/>
        <v>1.5274738530480936E-2</v>
      </c>
      <c r="T22" s="34">
        <f t="shared" si="8"/>
        <v>3.8186846326202341E-3</v>
      </c>
      <c r="U22" s="22">
        <f t="shared" si="9"/>
        <v>2.7459141361073407E-2</v>
      </c>
      <c r="V22" s="30">
        <f t="shared" si="10"/>
        <v>420818.28852121433</v>
      </c>
      <c r="W22" s="31">
        <f t="shared" si="11"/>
        <v>1093239.6752212143</v>
      </c>
    </row>
    <row r="23" spans="2:23" s="2" customFormat="1" x14ac:dyDescent="0.25">
      <c r="B23" s="22">
        <v>78</v>
      </c>
      <c r="C23" s="25" t="str">
        <f>'7410 Kab. Buton Utara'!B79</f>
        <v>Bonegunu</v>
      </c>
      <c r="D23" s="25" t="str">
        <f>'7410 Kab. Buton Utara'!C79</f>
        <v>Laano Ipi</v>
      </c>
      <c r="E23" s="26">
        <v>672421.38670000003</v>
      </c>
      <c r="F23" s="25" t="str">
        <f>'7410 Kab. Buton Utara (2)'!D79</f>
        <v>Tertinggal</v>
      </c>
      <c r="G23" s="25">
        <f>'7410 Kab. Buton Utara'!E79</f>
        <v>4</v>
      </c>
      <c r="H23" s="27">
        <f t="shared" si="0"/>
        <v>0</v>
      </c>
      <c r="I23" s="37">
        <f>'7410 Kab. Buton Utara'!F79</f>
        <v>362</v>
      </c>
      <c r="J23" s="34">
        <f t="shared" si="1"/>
        <v>7.5691046710994019E-3</v>
      </c>
      <c r="K23" s="34">
        <f t="shared" si="2"/>
        <v>7.5691046710994021E-4</v>
      </c>
      <c r="L23" s="37">
        <f>'7410 Kab. Buton Utara'!G79</f>
        <v>86</v>
      </c>
      <c r="M23" s="34">
        <f t="shared" si="3"/>
        <v>1.1192087454450807E-2</v>
      </c>
      <c r="N23" s="34">
        <f t="shared" si="4"/>
        <v>5.5960437272254034E-3</v>
      </c>
      <c r="O23" s="40">
        <f>'7410 Kab. Buton Utara'!H79</f>
        <v>10.86698</v>
      </c>
      <c r="P23" s="34">
        <f t="shared" si="5"/>
        <v>6.2342290455722647E-3</v>
      </c>
      <c r="Q23" s="34">
        <f t="shared" si="6"/>
        <v>9.3513435683583964E-4</v>
      </c>
      <c r="R23" s="40">
        <f>'7410 Kab. Buton Utara'!I79</f>
        <v>40.356338000000001</v>
      </c>
      <c r="S23" s="34">
        <f t="shared" si="7"/>
        <v>1.1149847530579422E-2</v>
      </c>
      <c r="T23" s="34">
        <f t="shared" si="8"/>
        <v>2.7874618826448554E-3</v>
      </c>
      <c r="U23" s="22">
        <f t="shared" si="9"/>
        <v>1.0075550433816038E-2</v>
      </c>
      <c r="V23" s="30">
        <f t="shared" si="10"/>
        <v>154410.35951249054</v>
      </c>
      <c r="W23" s="31">
        <f t="shared" si="11"/>
        <v>826831.7462124906</v>
      </c>
    </row>
    <row r="24" spans="2:23" s="2" customFormat="1" x14ac:dyDescent="0.25">
      <c r="B24" s="22">
        <v>2</v>
      </c>
      <c r="C24" s="25" t="str">
        <f>'7410 Kab. Buton Utara'!B3</f>
        <v>Kambowa</v>
      </c>
      <c r="D24" s="25" t="str">
        <f>'7410 Kab. Buton Utara'!C3</f>
        <v>Baluara</v>
      </c>
      <c r="E24" s="26">
        <v>672421.38670000003</v>
      </c>
      <c r="F24" s="25" t="str">
        <f>'7410 Kab. Buton Utara (2)'!D3</f>
        <v>Tertinggal</v>
      </c>
      <c r="G24" s="25">
        <f>'7410 Kab. Buton Utara'!E3</f>
        <v>5</v>
      </c>
      <c r="H24" s="27">
        <f t="shared" si="0"/>
        <v>0</v>
      </c>
      <c r="I24" s="37">
        <f>'7410 Kab. Buton Utara'!F3</f>
        <v>396</v>
      </c>
      <c r="J24" s="34">
        <f t="shared" si="1"/>
        <v>8.2800150545728271E-3</v>
      </c>
      <c r="K24" s="34">
        <f t="shared" si="2"/>
        <v>8.2800150545728278E-4</v>
      </c>
      <c r="L24" s="37">
        <f>'7410 Kab. Buton Utara'!G3</f>
        <v>107</v>
      </c>
      <c r="M24" s="34">
        <f t="shared" si="3"/>
        <v>1.3925039042165539E-2</v>
      </c>
      <c r="N24" s="34">
        <f t="shared" si="4"/>
        <v>6.9625195210827693E-3</v>
      </c>
      <c r="O24" s="40">
        <f>'7410 Kab. Buton Utara'!H3</f>
        <v>9.1089439999999993</v>
      </c>
      <c r="P24" s="34">
        <f t="shared" si="5"/>
        <v>5.2256692530299317E-3</v>
      </c>
      <c r="Q24" s="34">
        <f t="shared" si="6"/>
        <v>7.8385038795448971E-4</v>
      </c>
      <c r="R24" s="40">
        <f>'7410 Kab. Buton Utara'!I3</f>
        <v>55.218220000000002</v>
      </c>
      <c r="S24" s="34">
        <f t="shared" si="7"/>
        <v>1.5255961378606533E-2</v>
      </c>
      <c r="T24" s="34">
        <f t="shared" si="8"/>
        <v>3.8139903446516334E-3</v>
      </c>
      <c r="U24" s="22">
        <f t="shared" si="9"/>
        <v>1.2388361759146175E-2</v>
      </c>
      <c r="V24" s="30">
        <f t="shared" si="10"/>
        <v>189854.77821444019</v>
      </c>
      <c r="W24" s="31">
        <f t="shared" si="11"/>
        <v>862276.16491444025</v>
      </c>
    </row>
    <row r="25" spans="2:23" s="2" customFormat="1" x14ac:dyDescent="0.25">
      <c r="B25" s="22">
        <v>4</v>
      </c>
      <c r="C25" s="25" t="str">
        <f>'7410 Kab. Buton Utara'!B5</f>
        <v>Kambowa</v>
      </c>
      <c r="D25" s="25" t="str">
        <f>'7410 Kab. Buton Utara'!C5</f>
        <v>Bubu</v>
      </c>
      <c r="E25" s="26">
        <v>672421.38670000003</v>
      </c>
      <c r="F25" s="25" t="str">
        <f>'7410 Kab. Buton Utara (2)'!D5</f>
        <v>Tertinggal</v>
      </c>
      <c r="G25" s="25">
        <f>'7410 Kab. Buton Utara'!E5</f>
        <v>6</v>
      </c>
      <c r="H25" s="27">
        <f t="shared" si="0"/>
        <v>0</v>
      </c>
      <c r="I25" s="37">
        <f>'7410 Kab. Buton Utara'!F5</f>
        <v>913</v>
      </c>
      <c r="J25" s="34">
        <f t="shared" si="1"/>
        <v>1.9090034709154016E-2</v>
      </c>
      <c r="K25" s="34">
        <f t="shared" si="2"/>
        <v>1.9090034709154016E-3</v>
      </c>
      <c r="L25" s="37">
        <f>'7410 Kab. Buton Utara'!G5</f>
        <v>179</v>
      </c>
      <c r="M25" s="34">
        <f t="shared" si="3"/>
        <v>2.3295158771473191E-2</v>
      </c>
      <c r="N25" s="34">
        <f t="shared" si="4"/>
        <v>1.1647579385736595E-2</v>
      </c>
      <c r="O25" s="40">
        <f>'7410 Kab. Buton Utara'!H5</f>
        <v>6.8284659999999997</v>
      </c>
      <c r="P25" s="34">
        <f t="shared" si="5"/>
        <v>3.9173920513245319E-3</v>
      </c>
      <c r="Q25" s="34">
        <f t="shared" si="6"/>
        <v>5.8760880769867974E-4</v>
      </c>
      <c r="R25" s="40">
        <f>'7410 Kab. Buton Utara'!I5</f>
        <v>32.71669</v>
      </c>
      <c r="S25" s="34">
        <f t="shared" si="7"/>
        <v>9.0391280102082704E-3</v>
      </c>
      <c r="T25" s="34">
        <f t="shared" si="8"/>
        <v>2.2597820025520676E-3</v>
      </c>
      <c r="U25" s="22">
        <f t="shared" si="9"/>
        <v>1.6403973666902744E-2</v>
      </c>
      <c r="V25" s="30">
        <f t="shared" si="10"/>
        <v>251395.04665062227</v>
      </c>
      <c r="W25" s="31">
        <f t="shared" si="11"/>
        <v>923816.4333506223</v>
      </c>
    </row>
    <row r="26" spans="2:23" s="2" customFormat="1" x14ac:dyDescent="0.25">
      <c r="B26" s="22">
        <v>5</v>
      </c>
      <c r="C26" s="25" t="str">
        <f>'7410 Kab. Buton Utara'!B6</f>
        <v>Kambowa</v>
      </c>
      <c r="D26" s="25" t="str">
        <f>'7410 Kab. Buton Utara'!C6</f>
        <v>Mata</v>
      </c>
      <c r="E26" s="26">
        <v>672421.38670000003</v>
      </c>
      <c r="F26" s="25" t="str">
        <f>'7410 Kab. Buton Utara (2)'!D6</f>
        <v>Tertinggal</v>
      </c>
      <c r="G26" s="25">
        <f>'7410 Kab. Buton Utara'!E6</f>
        <v>4</v>
      </c>
      <c r="H26" s="27">
        <f t="shared" si="0"/>
        <v>0</v>
      </c>
      <c r="I26" s="37">
        <f>'7410 Kab. Buton Utara'!F6</f>
        <v>569</v>
      </c>
      <c r="J26" s="34">
        <f t="shared" si="1"/>
        <v>1.1897294358717015E-2</v>
      </c>
      <c r="K26" s="34">
        <f t="shared" si="2"/>
        <v>1.1897294358717016E-3</v>
      </c>
      <c r="L26" s="37">
        <f>'7410 Kab. Buton Utara'!G6</f>
        <v>75</v>
      </c>
      <c r="M26" s="34">
        <f t="shared" si="3"/>
        <v>9.760541384695471E-3</v>
      </c>
      <c r="N26" s="34">
        <f t="shared" si="4"/>
        <v>4.8802706923477355E-3</v>
      </c>
      <c r="O26" s="40">
        <f>'7410 Kab. Buton Utara'!H6</f>
        <v>10.820555000000001</v>
      </c>
      <c r="P26" s="34">
        <f t="shared" si="5"/>
        <v>6.2075956954197216E-3</v>
      </c>
      <c r="Q26" s="34">
        <f t="shared" si="6"/>
        <v>9.3113935431295819E-4</v>
      </c>
      <c r="R26" s="40">
        <f>'7410 Kab. Buton Utara'!I6</f>
        <v>33.644461999999997</v>
      </c>
      <c r="S26" s="34">
        <f t="shared" si="7"/>
        <v>9.2954574210468034E-3</v>
      </c>
      <c r="T26" s="34">
        <f t="shared" si="8"/>
        <v>2.3238643552617008E-3</v>
      </c>
      <c r="U26" s="22">
        <f t="shared" si="9"/>
        <v>9.3250038377940964E-3</v>
      </c>
      <c r="V26" s="30">
        <f t="shared" si="10"/>
        <v>142908.0430401655</v>
      </c>
      <c r="W26" s="31">
        <f t="shared" si="11"/>
        <v>815329.42974016559</v>
      </c>
    </row>
    <row r="27" spans="2:23" s="2" customFormat="1" x14ac:dyDescent="0.25">
      <c r="B27" s="22">
        <v>7</v>
      </c>
      <c r="C27" s="25" t="str">
        <f>'7410 Kab. Buton Utara'!B8</f>
        <v>Kambowa</v>
      </c>
      <c r="D27" s="25" t="str">
        <f>'7410 Kab. Buton Utara'!C8</f>
        <v>Pongkowulu</v>
      </c>
      <c r="E27" s="26">
        <v>672421.38670000003</v>
      </c>
      <c r="F27" s="25" t="str">
        <f>'7410 Kab. Buton Utara (2)'!D8</f>
        <v>Tertinggal</v>
      </c>
      <c r="G27" s="25">
        <f>'7410 Kab. Buton Utara'!E8</f>
        <v>7</v>
      </c>
      <c r="H27" s="27">
        <f t="shared" si="0"/>
        <v>0</v>
      </c>
      <c r="I27" s="37">
        <f>'7410 Kab. Buton Utara'!F8</f>
        <v>1016</v>
      </c>
      <c r="J27" s="34">
        <f t="shared" si="1"/>
        <v>2.124367498849998E-2</v>
      </c>
      <c r="K27" s="34">
        <f t="shared" si="2"/>
        <v>2.124367498849998E-3</v>
      </c>
      <c r="L27" s="37">
        <f>'7410 Kab. Buton Utara'!G8</f>
        <v>293</v>
      </c>
      <c r="M27" s="34">
        <f t="shared" si="3"/>
        <v>3.813118167621031E-2</v>
      </c>
      <c r="N27" s="34">
        <f t="shared" si="4"/>
        <v>1.9065590838105155E-2</v>
      </c>
      <c r="O27" s="40">
        <f>'7410 Kab. Buton Utara'!H8</f>
        <v>36.435775</v>
      </c>
      <c r="P27" s="34">
        <f t="shared" si="5"/>
        <v>2.0902676438434211E-2</v>
      </c>
      <c r="Q27" s="34">
        <f t="shared" si="6"/>
        <v>3.1354014657651317E-3</v>
      </c>
      <c r="R27" s="40">
        <f>'7410 Kab. Buton Utara'!I8</f>
        <v>33.50976</v>
      </c>
      <c r="S27" s="34">
        <f t="shared" si="7"/>
        <v>9.2582412900374927E-3</v>
      </c>
      <c r="T27" s="34">
        <f t="shared" si="8"/>
        <v>2.3145603225093732E-3</v>
      </c>
      <c r="U27" s="22">
        <f t="shared" si="9"/>
        <v>2.6639920125229657E-2</v>
      </c>
      <c r="V27" s="30">
        <f t="shared" si="10"/>
        <v>408263.51581893617</v>
      </c>
      <c r="W27" s="31">
        <f t="shared" si="11"/>
        <v>1080684.9025189362</v>
      </c>
    </row>
    <row r="28" spans="2:23" s="2" customFormat="1" x14ac:dyDescent="0.25">
      <c r="B28" s="22">
        <v>29</v>
      </c>
      <c r="C28" s="25" t="str">
        <f>'7410 Kab. Buton Utara'!B30</f>
        <v>Kambowa</v>
      </c>
      <c r="D28" s="25" t="str">
        <f>'7410 Kab. Buton Utara'!C30</f>
        <v>Lagundi</v>
      </c>
      <c r="E28" s="26">
        <v>672421.38670000003</v>
      </c>
      <c r="F28" s="25" t="str">
        <f>'7410 Kab. Buton Utara (2)'!D30</f>
        <v>Tertinggal</v>
      </c>
      <c r="G28" s="25">
        <f>'7410 Kab. Buton Utara'!E30</f>
        <v>5</v>
      </c>
      <c r="H28" s="27">
        <f t="shared" si="0"/>
        <v>0</v>
      </c>
      <c r="I28" s="37">
        <f>'7410 Kab. Buton Utara'!F30</f>
        <v>901</v>
      </c>
      <c r="J28" s="34">
        <f t="shared" si="1"/>
        <v>1.883912516204575E-2</v>
      </c>
      <c r="K28" s="34">
        <f t="shared" si="2"/>
        <v>1.8839125162045751E-3</v>
      </c>
      <c r="L28" s="37">
        <f>'7410 Kab. Buton Utara'!G30</f>
        <v>141</v>
      </c>
      <c r="M28" s="34">
        <f t="shared" si="3"/>
        <v>1.8349817803227485E-2</v>
      </c>
      <c r="N28" s="34">
        <f t="shared" si="4"/>
        <v>9.1749089016137427E-3</v>
      </c>
      <c r="O28" s="40">
        <f>'7410 Kab. Buton Utara'!H30</f>
        <v>27.204411</v>
      </c>
      <c r="P28" s="34">
        <f t="shared" si="5"/>
        <v>1.5606776604345056E-2</v>
      </c>
      <c r="Q28" s="34">
        <f t="shared" si="6"/>
        <v>2.3410164906517584E-3</v>
      </c>
      <c r="R28" s="40">
        <f>'7410 Kab. Buton Utara'!I30</f>
        <v>34.748607999999997</v>
      </c>
      <c r="S28" s="34">
        <f t="shared" si="7"/>
        <v>9.6005163079928672E-3</v>
      </c>
      <c r="T28" s="34">
        <f t="shared" si="8"/>
        <v>2.4001290769982168E-3</v>
      </c>
      <c r="U28" s="22">
        <f t="shared" si="9"/>
        <v>1.5799966985468292E-2</v>
      </c>
      <c r="V28" s="30">
        <f t="shared" si="10"/>
        <v>242138.49144394891</v>
      </c>
      <c r="W28" s="31">
        <f t="shared" si="11"/>
        <v>914559.87814394897</v>
      </c>
    </row>
    <row r="29" spans="2:23" s="2" customFormat="1" x14ac:dyDescent="0.25">
      <c r="B29" s="22">
        <v>34</v>
      </c>
      <c r="C29" s="25" t="str">
        <f>'7410 Kab. Buton Utara'!B35</f>
        <v>Kambowa</v>
      </c>
      <c r="D29" s="25" t="str">
        <f>'7410 Kab. Buton Utara'!C35</f>
        <v>Bubu Barat</v>
      </c>
      <c r="E29" s="26">
        <v>672421.38670000003</v>
      </c>
      <c r="F29" s="25" t="str">
        <f>'7410 Kab. Buton Utara (2)'!D35</f>
        <v>Tertinggal</v>
      </c>
      <c r="G29" s="25">
        <f>'7410 Kab. Buton Utara'!E35</f>
        <v>3</v>
      </c>
      <c r="H29" s="27">
        <f t="shared" si="0"/>
        <v>0</v>
      </c>
      <c r="I29" s="37">
        <f>'7410 Kab. Buton Utara'!F35</f>
        <v>219</v>
      </c>
      <c r="J29" s="34">
        <f t="shared" si="1"/>
        <v>4.5790992347258816E-3</v>
      </c>
      <c r="K29" s="34">
        <f t="shared" si="2"/>
        <v>4.5790992347258816E-4</v>
      </c>
      <c r="L29" s="37">
        <f>'7410 Kab. Buton Utara'!G35</f>
        <v>61</v>
      </c>
      <c r="M29" s="34">
        <f t="shared" si="3"/>
        <v>7.9385736595523164E-3</v>
      </c>
      <c r="N29" s="34">
        <f t="shared" si="4"/>
        <v>3.9692868297761582E-3</v>
      </c>
      <c r="O29" s="40">
        <f>'7410 Kab. Buton Utara'!H35</f>
        <v>5.0394579999999998</v>
      </c>
      <c r="P29" s="34">
        <f t="shared" si="5"/>
        <v>2.8910640709324496E-3</v>
      </c>
      <c r="Q29" s="34">
        <f t="shared" si="6"/>
        <v>4.3365961063986742E-4</v>
      </c>
      <c r="R29" s="40">
        <f>'7410 Kab. Buton Utara'!I35</f>
        <v>63.865943999999999</v>
      </c>
      <c r="S29" s="34">
        <f t="shared" si="7"/>
        <v>1.7645197093862273E-2</v>
      </c>
      <c r="T29" s="34">
        <f t="shared" si="8"/>
        <v>4.4112992734655684E-3</v>
      </c>
      <c r="U29" s="22">
        <f t="shared" si="9"/>
        <v>9.2721556373541805E-3</v>
      </c>
      <c r="V29" s="30">
        <f t="shared" si="10"/>
        <v>142098.13099782908</v>
      </c>
      <c r="W29" s="31">
        <f t="shared" si="11"/>
        <v>814519.51769782905</v>
      </c>
    </row>
    <row r="30" spans="2:23" s="2" customFormat="1" x14ac:dyDescent="0.25">
      <c r="B30" s="22">
        <v>40</v>
      </c>
      <c r="C30" s="25" t="str">
        <f>'7410 Kab. Buton Utara'!B41</f>
        <v>Kambowa</v>
      </c>
      <c r="D30" s="25" t="str">
        <f>'7410 Kab. Buton Utara'!C41</f>
        <v>Bente</v>
      </c>
      <c r="E30" s="26">
        <v>672421.38670000003</v>
      </c>
      <c r="F30" s="25" t="str">
        <f>'7410 Kab. Buton Utara (2)'!D41</f>
        <v>Tertinggal</v>
      </c>
      <c r="G30" s="25">
        <f>'7410 Kab. Buton Utara'!E41</f>
        <v>4</v>
      </c>
      <c r="H30" s="27">
        <f t="shared" si="0"/>
        <v>0</v>
      </c>
      <c r="I30" s="37">
        <f>'7410 Kab. Buton Utara'!F41</f>
        <v>437</v>
      </c>
      <c r="J30" s="34">
        <f t="shared" si="1"/>
        <v>9.1372893405260742E-3</v>
      </c>
      <c r="K30" s="34">
        <f t="shared" si="2"/>
        <v>9.1372893405260744E-4</v>
      </c>
      <c r="L30" s="37">
        <f>'7410 Kab. Buton Utara'!G41</f>
        <v>70</v>
      </c>
      <c r="M30" s="34">
        <f t="shared" si="3"/>
        <v>9.1098386257157729E-3</v>
      </c>
      <c r="N30" s="34">
        <f t="shared" si="4"/>
        <v>4.5549193128578865E-3</v>
      </c>
      <c r="O30" s="40">
        <f>'7410 Kab. Buton Utara'!H41</f>
        <v>7.2137029999999998</v>
      </c>
      <c r="P30" s="34">
        <f t="shared" si="5"/>
        <v>4.138396939051308E-3</v>
      </c>
      <c r="Q30" s="34">
        <f t="shared" si="6"/>
        <v>6.2075954085769622E-4</v>
      </c>
      <c r="R30" s="40">
        <f>'7410 Kab. Buton Utara'!I41</f>
        <v>36.948517000000002</v>
      </c>
      <c r="S30" s="34">
        <f t="shared" si="7"/>
        <v>1.0208317985418344E-2</v>
      </c>
      <c r="T30" s="34">
        <f t="shared" si="8"/>
        <v>2.552079496354586E-3</v>
      </c>
      <c r="U30" s="22">
        <f t="shared" si="9"/>
        <v>8.6414872841227772E-3</v>
      </c>
      <c r="V30" s="30">
        <f t="shared" si="10"/>
        <v>132432.97892546444</v>
      </c>
      <c r="W30" s="31">
        <f t="shared" si="11"/>
        <v>804854.36562546447</v>
      </c>
    </row>
    <row r="31" spans="2:23" s="2" customFormat="1" x14ac:dyDescent="0.25">
      <c r="B31" s="22">
        <v>42</v>
      </c>
      <c r="C31" s="25" t="str">
        <f>'7410 Kab. Buton Utara'!B43</f>
        <v>Kambowa</v>
      </c>
      <c r="D31" s="25" t="str">
        <f>'7410 Kab. Buton Utara'!C43</f>
        <v>Morindino</v>
      </c>
      <c r="E31" s="26">
        <v>672421.38670000003</v>
      </c>
      <c r="F31" s="25" t="str">
        <f>'7410 Kab. Buton Utara (2)'!D43</f>
        <v>Tertinggal</v>
      </c>
      <c r="G31" s="25">
        <f>'7410 Kab. Buton Utara'!E43</f>
        <v>2</v>
      </c>
      <c r="H31" s="27">
        <f t="shared" si="0"/>
        <v>0</v>
      </c>
      <c r="I31" s="37">
        <f>'7410 Kab. Buton Utara'!F43</f>
        <v>448</v>
      </c>
      <c r="J31" s="34">
        <f t="shared" si="1"/>
        <v>9.3672897587086523E-3</v>
      </c>
      <c r="K31" s="34">
        <f t="shared" si="2"/>
        <v>9.367289758708653E-4</v>
      </c>
      <c r="L31" s="37">
        <f>'7410 Kab. Buton Utara'!G43</f>
        <v>37</v>
      </c>
      <c r="M31" s="34">
        <f t="shared" si="3"/>
        <v>4.8152004164497657E-3</v>
      </c>
      <c r="N31" s="34">
        <f t="shared" si="4"/>
        <v>2.4076002082248828E-3</v>
      </c>
      <c r="O31" s="40">
        <f>'7410 Kab. Buton Utara'!H43</f>
        <v>38.754950999999998</v>
      </c>
      <c r="P31" s="34">
        <f t="shared" si="5"/>
        <v>2.2233154122297996E-2</v>
      </c>
      <c r="Q31" s="34">
        <f t="shared" si="6"/>
        <v>3.3349731183446992E-3</v>
      </c>
      <c r="R31" s="40">
        <f>'7410 Kab. Buton Utara'!I43</f>
        <v>58.118174000000003</v>
      </c>
      <c r="S31" s="34">
        <f t="shared" si="7"/>
        <v>1.6057174931374724E-2</v>
      </c>
      <c r="T31" s="34">
        <f t="shared" si="8"/>
        <v>4.0142937328436811E-3</v>
      </c>
      <c r="U31" s="22">
        <f t="shared" si="9"/>
        <v>1.0693596035284129E-2</v>
      </c>
      <c r="V31" s="30">
        <f t="shared" si="10"/>
        <v>163882.06472052622</v>
      </c>
      <c r="W31" s="31">
        <f t="shared" si="11"/>
        <v>836303.45142052625</v>
      </c>
    </row>
    <row r="32" spans="2:23" s="2" customFormat="1" x14ac:dyDescent="0.25">
      <c r="B32" s="22">
        <v>61</v>
      </c>
      <c r="C32" s="25" t="str">
        <f>'7410 Kab. Buton Utara'!B62</f>
        <v>Kambowa</v>
      </c>
      <c r="D32" s="25" t="str">
        <f>'7410 Kab. Buton Utara'!C62</f>
        <v>Lahumoko</v>
      </c>
      <c r="E32" s="26">
        <v>672421.38670000003</v>
      </c>
      <c r="F32" s="25" t="str">
        <f>'7410 Kab. Buton Utara (2)'!D62</f>
        <v>Tertinggal</v>
      </c>
      <c r="G32" s="25">
        <f>'7410 Kab. Buton Utara'!E62</f>
        <v>5</v>
      </c>
      <c r="H32" s="27">
        <f t="shared" si="0"/>
        <v>0</v>
      </c>
      <c r="I32" s="37">
        <f>'7410 Kab. Buton Utara'!F62</f>
        <v>621</v>
      </c>
      <c r="J32" s="34">
        <f t="shared" si="1"/>
        <v>1.2984569062852842E-2</v>
      </c>
      <c r="K32" s="34">
        <f t="shared" si="2"/>
        <v>1.2984569062852844E-3</v>
      </c>
      <c r="L32" s="37">
        <f>'7410 Kab. Buton Utara'!G62</f>
        <v>127</v>
      </c>
      <c r="M32" s="34">
        <f t="shared" si="3"/>
        <v>1.6527850078084331E-2</v>
      </c>
      <c r="N32" s="34">
        <f t="shared" si="4"/>
        <v>8.2639250390421654E-3</v>
      </c>
      <c r="O32" s="40">
        <f>'7410 Kab. Buton Utara'!H62</f>
        <v>17.002756999999999</v>
      </c>
      <c r="P32" s="34">
        <f t="shared" si="5"/>
        <v>9.7542354494263486E-3</v>
      </c>
      <c r="Q32" s="34">
        <f t="shared" si="6"/>
        <v>1.4631353174139523E-3</v>
      </c>
      <c r="R32" s="40">
        <f>'7410 Kab. Buton Utara'!I62</f>
        <v>44.714925999999998</v>
      </c>
      <c r="S32" s="34">
        <f t="shared" si="7"/>
        <v>1.2354059658265859E-2</v>
      </c>
      <c r="T32" s="34">
        <f t="shared" si="8"/>
        <v>3.0885149145664648E-3</v>
      </c>
      <c r="U32" s="22">
        <f t="shared" si="9"/>
        <v>1.4114032177307867E-2</v>
      </c>
      <c r="V32" s="30">
        <f t="shared" si="10"/>
        <v>216301.11396738392</v>
      </c>
      <c r="W32" s="31">
        <f t="shared" si="11"/>
        <v>888722.50066738389</v>
      </c>
    </row>
    <row r="33" spans="2:23" s="2" customFormat="1" x14ac:dyDescent="0.25">
      <c r="B33" s="22">
        <v>64</v>
      </c>
      <c r="C33" s="25" t="str">
        <f>'7410 Kab. Buton Utara'!B65</f>
        <v>Kambowa</v>
      </c>
      <c r="D33" s="25" t="str">
        <f>'7410 Kab. Buton Utara'!C65</f>
        <v>Konde</v>
      </c>
      <c r="E33" s="26">
        <v>672421.38670000003</v>
      </c>
      <c r="F33" s="25" t="str">
        <f>'7410 Kab. Buton Utara (2)'!D65</f>
        <v>Tertinggal</v>
      </c>
      <c r="G33" s="25">
        <f>'7410 Kab. Buton Utara'!E65</f>
        <v>4</v>
      </c>
      <c r="H33" s="27">
        <f t="shared" si="0"/>
        <v>0</v>
      </c>
      <c r="I33" s="37">
        <f>'7410 Kab. Buton Utara'!F65</f>
        <v>661</v>
      </c>
      <c r="J33" s="34">
        <f t="shared" si="1"/>
        <v>1.38209342198804E-2</v>
      </c>
      <c r="K33" s="34">
        <f t="shared" si="2"/>
        <v>1.38209342198804E-3</v>
      </c>
      <c r="L33" s="37">
        <f>'7410 Kab. Buton Utara'!G65</f>
        <v>72</v>
      </c>
      <c r="M33" s="34">
        <f t="shared" si="3"/>
        <v>9.3701197293076521E-3</v>
      </c>
      <c r="N33" s="34">
        <f t="shared" si="4"/>
        <v>4.6850598646538261E-3</v>
      </c>
      <c r="O33" s="40">
        <f>'7410 Kab. Buton Utara'!H65</f>
        <v>18.136274</v>
      </c>
      <c r="P33" s="34">
        <f t="shared" si="5"/>
        <v>1.0404517736230037E-2</v>
      </c>
      <c r="Q33" s="34">
        <f t="shared" si="6"/>
        <v>1.5606776604345056E-3</v>
      </c>
      <c r="R33" s="40">
        <f>'7410 Kab. Buton Utara'!I65</f>
        <v>36.064888000000003</v>
      </c>
      <c r="S33" s="34">
        <f t="shared" si="7"/>
        <v>9.9641846197101296E-3</v>
      </c>
      <c r="T33" s="34">
        <f t="shared" si="8"/>
        <v>2.4910461549275324E-3</v>
      </c>
      <c r="U33" s="22">
        <f t="shared" si="9"/>
        <v>1.0118877102003904E-2</v>
      </c>
      <c r="V33" s="30">
        <f t="shared" si="10"/>
        <v>155074.35166411664</v>
      </c>
      <c r="W33" s="31">
        <f t="shared" si="11"/>
        <v>827495.73836411664</v>
      </c>
    </row>
    <row r="34" spans="2:23" s="2" customFormat="1" x14ac:dyDescent="0.25">
      <c r="B34" s="22">
        <v>8</v>
      </c>
      <c r="C34" s="25" t="str">
        <f>'7410 Kab. Buton Utara'!B9</f>
        <v>Kulisusu</v>
      </c>
      <c r="D34" s="25" t="str">
        <f>'7410 Kab. Buton Utara'!C9</f>
        <v>Tomoahi</v>
      </c>
      <c r="E34" s="26">
        <v>672421.38670000003</v>
      </c>
      <c r="F34" s="25" t="str">
        <f>'7410 Kab. Buton Utara (2)'!D9</f>
        <v>Tertinggal</v>
      </c>
      <c r="G34" s="25">
        <f>'7410 Kab. Buton Utara'!E9</f>
        <v>4</v>
      </c>
      <c r="H34" s="27">
        <f t="shared" si="0"/>
        <v>0</v>
      </c>
      <c r="I34" s="37">
        <f>'7410 Kab. Buton Utara'!F9</f>
        <v>955</v>
      </c>
      <c r="J34" s="34">
        <f t="shared" si="1"/>
        <v>1.9968218124032953E-2</v>
      </c>
      <c r="K34" s="34">
        <f t="shared" si="2"/>
        <v>1.9968218124032954E-3</v>
      </c>
      <c r="L34" s="37">
        <f>'7410 Kab. Buton Utara'!G9</f>
        <v>82</v>
      </c>
      <c r="M34" s="34">
        <f t="shared" si="3"/>
        <v>1.0671525247267048E-2</v>
      </c>
      <c r="N34" s="34">
        <f t="shared" si="4"/>
        <v>5.3357626236335241E-3</v>
      </c>
      <c r="O34" s="40">
        <f>'7410 Kab. Buton Utara'!H9</f>
        <v>43.266348999999998</v>
      </c>
      <c r="P34" s="34">
        <f t="shared" si="5"/>
        <v>2.482127781882975E-2</v>
      </c>
      <c r="Q34" s="34">
        <f t="shared" si="6"/>
        <v>3.7231916728244622E-3</v>
      </c>
      <c r="R34" s="40">
        <f>'7410 Kab. Buton Utara'!I9</f>
        <v>41.039921</v>
      </c>
      <c r="S34" s="34">
        <f t="shared" si="7"/>
        <v>1.1338711203603868E-2</v>
      </c>
      <c r="T34" s="34">
        <f t="shared" si="8"/>
        <v>2.8346778009009669E-3</v>
      </c>
      <c r="U34" s="22">
        <f t="shared" si="9"/>
        <v>1.3890453909762249E-2</v>
      </c>
      <c r="V34" s="30">
        <f t="shared" si="10"/>
        <v>212874.72045194564</v>
      </c>
      <c r="W34" s="31">
        <f t="shared" si="11"/>
        <v>885296.1071519457</v>
      </c>
    </row>
    <row r="35" spans="2:23" s="2" customFormat="1" x14ac:dyDescent="0.25">
      <c r="B35" s="22">
        <v>10</v>
      </c>
      <c r="C35" s="25" t="str">
        <f>'7410 Kab. Buton Utara'!B11</f>
        <v>Kulisusu</v>
      </c>
      <c r="D35" s="25" t="str">
        <f>'7410 Kab. Buton Utara'!C11</f>
        <v>Rombo</v>
      </c>
      <c r="E35" s="26">
        <v>672421.38670000003</v>
      </c>
      <c r="F35" s="25" t="str">
        <f>'7410 Kab. Buton Utara (2)'!D11</f>
        <v>Tertinggal</v>
      </c>
      <c r="G35" s="25">
        <f>'7410 Kab. Buton Utara'!E11</f>
        <v>6</v>
      </c>
      <c r="H35" s="27">
        <f t="shared" si="0"/>
        <v>0</v>
      </c>
      <c r="I35" s="37">
        <f>'7410 Kab. Buton Utara'!F11</f>
        <v>1034</v>
      </c>
      <c r="J35" s="34">
        <f t="shared" si="1"/>
        <v>2.162003930916238E-2</v>
      </c>
      <c r="K35" s="34">
        <f t="shared" si="2"/>
        <v>2.1620039309162382E-3</v>
      </c>
      <c r="L35" s="37">
        <f>'7410 Kab. Buton Utara'!G11</f>
        <v>155</v>
      </c>
      <c r="M35" s="34">
        <f t="shared" si="3"/>
        <v>2.017178552837064E-2</v>
      </c>
      <c r="N35" s="34">
        <f t="shared" si="4"/>
        <v>1.008589276418532E-2</v>
      </c>
      <c r="O35" s="40">
        <f>'7410 Kab. Buton Utara'!H11</f>
        <v>0.95215399999999994</v>
      </c>
      <c r="P35" s="34">
        <f t="shared" si="5"/>
        <v>5.4623696028315266E-4</v>
      </c>
      <c r="Q35" s="34">
        <f t="shared" si="6"/>
        <v>8.193554404247289E-5</v>
      </c>
      <c r="R35" s="40">
        <f>'7410 Kab. Buton Utara'!I11</f>
        <v>45.555869999999999</v>
      </c>
      <c r="S35" s="34">
        <f t="shared" si="7"/>
        <v>1.2586399802254037E-2</v>
      </c>
      <c r="T35" s="34">
        <f t="shared" si="8"/>
        <v>3.1465999505635093E-3</v>
      </c>
      <c r="U35" s="22">
        <f t="shared" si="9"/>
        <v>1.547643218970754E-2</v>
      </c>
      <c r="V35" s="30">
        <f t="shared" si="10"/>
        <v>237180.23884461203</v>
      </c>
      <c r="W35" s="31">
        <f t="shared" si="11"/>
        <v>909601.62554461206</v>
      </c>
    </row>
    <row r="36" spans="2:23" s="2" customFormat="1" x14ac:dyDescent="0.25">
      <c r="B36" s="22">
        <v>13</v>
      </c>
      <c r="C36" s="25" t="str">
        <f>'7410 Kab. Buton Utara'!B14</f>
        <v>Kulisusu</v>
      </c>
      <c r="D36" s="25" t="str">
        <f>'7410 Kab. Buton Utara'!C14</f>
        <v>Loji</v>
      </c>
      <c r="E36" s="26">
        <v>672421.38670000003</v>
      </c>
      <c r="F36" s="25" t="str">
        <f>'7410 Kab. Buton Utara (2)'!D14</f>
        <v>Tertinggal</v>
      </c>
      <c r="G36" s="25">
        <f>'7410 Kab. Buton Utara'!E14</f>
        <v>4</v>
      </c>
      <c r="H36" s="27">
        <f t="shared" si="0"/>
        <v>0</v>
      </c>
      <c r="I36" s="37">
        <f>'7410 Kab. Buton Utara'!F14</f>
        <v>1169</v>
      </c>
      <c r="J36" s="34">
        <f t="shared" si="1"/>
        <v>2.4442771714130389E-2</v>
      </c>
      <c r="K36" s="34">
        <f t="shared" si="2"/>
        <v>2.4442771714130391E-3</v>
      </c>
      <c r="L36" s="37">
        <f>'7410 Kab. Buton Utara'!G14</f>
        <v>81</v>
      </c>
      <c r="M36" s="34">
        <f t="shared" si="3"/>
        <v>1.0541384695471109E-2</v>
      </c>
      <c r="N36" s="34">
        <f t="shared" si="4"/>
        <v>5.2706923477355543E-3</v>
      </c>
      <c r="O36" s="40">
        <f>'7410 Kab. Buton Utara'!H14</f>
        <v>1.616592</v>
      </c>
      <c r="P36" s="34">
        <f t="shared" si="5"/>
        <v>9.274154181971218E-4</v>
      </c>
      <c r="Q36" s="34">
        <f t="shared" si="6"/>
        <v>1.3911231272956825E-4</v>
      </c>
      <c r="R36" s="40">
        <f>'7410 Kab. Buton Utara'!I14</f>
        <v>58.791933999999998</v>
      </c>
      <c r="S36" s="34">
        <f t="shared" si="7"/>
        <v>1.6243324657650757E-2</v>
      </c>
      <c r="T36" s="34">
        <f t="shared" si="8"/>
        <v>4.0608311644126892E-3</v>
      </c>
      <c r="U36" s="22">
        <f t="shared" si="9"/>
        <v>1.1914912996290852E-2</v>
      </c>
      <c r="V36" s="30">
        <f t="shared" si="10"/>
        <v>182599.05614114535</v>
      </c>
      <c r="W36" s="31">
        <f t="shared" si="11"/>
        <v>855020.44284114544</v>
      </c>
    </row>
    <row r="37" spans="2:23" s="2" customFormat="1" x14ac:dyDescent="0.25">
      <c r="B37" s="22">
        <v>15</v>
      </c>
      <c r="C37" s="25" t="str">
        <f>'7410 Kab. Buton Utara'!B16</f>
        <v>Kulisusu</v>
      </c>
      <c r="D37" s="25" t="str">
        <f>'7410 Kab. Buton Utara'!C16</f>
        <v>Linsowu</v>
      </c>
      <c r="E37" s="26">
        <v>672421.38670000003</v>
      </c>
      <c r="F37" s="25" t="str">
        <f>'7410 Kab. Buton Utara (2)'!D16</f>
        <v>Berkembang</v>
      </c>
      <c r="G37" s="25">
        <f>'7410 Kab. Buton Utara'!E16</f>
        <v>5</v>
      </c>
      <c r="H37" s="27">
        <f t="shared" si="0"/>
        <v>0</v>
      </c>
      <c r="I37" s="37">
        <f>'7410 Kab. Buton Utara'!F16</f>
        <v>971</v>
      </c>
      <c r="J37" s="34">
        <f t="shared" si="1"/>
        <v>2.0302764186843975E-2</v>
      </c>
      <c r="K37" s="34">
        <f t="shared" si="2"/>
        <v>2.0302764186843976E-3</v>
      </c>
      <c r="L37" s="37">
        <f>'7410 Kab. Buton Utara'!G16</f>
        <v>123</v>
      </c>
      <c r="M37" s="34">
        <f t="shared" si="3"/>
        <v>1.6007287870900572E-2</v>
      </c>
      <c r="N37" s="34">
        <f t="shared" si="4"/>
        <v>8.0036439354502862E-3</v>
      </c>
      <c r="O37" s="40">
        <f>'7410 Kab. Buton Utara'!H16</f>
        <v>7.6512409999999997</v>
      </c>
      <c r="P37" s="34">
        <f t="shared" si="5"/>
        <v>4.389406153031788E-3</v>
      </c>
      <c r="Q37" s="34">
        <f t="shared" si="6"/>
        <v>6.5841092295476817E-4</v>
      </c>
      <c r="R37" s="40">
        <f>'7410 Kab. Buton Utara'!I16</f>
        <v>32.990375</v>
      </c>
      <c r="S37" s="34">
        <f t="shared" si="7"/>
        <v>9.1147430479603733E-3</v>
      </c>
      <c r="T37" s="34">
        <f t="shared" si="8"/>
        <v>2.2786857619900933E-3</v>
      </c>
      <c r="U37" s="22">
        <f t="shared" si="9"/>
        <v>1.2971017039079545E-2</v>
      </c>
      <c r="V37" s="30">
        <f t="shared" si="10"/>
        <v>198784.11779120492</v>
      </c>
      <c r="W37" s="31">
        <f t="shared" si="11"/>
        <v>871205.50449120498</v>
      </c>
    </row>
    <row r="38" spans="2:23" s="2" customFormat="1" x14ac:dyDescent="0.25">
      <c r="B38" s="22">
        <v>24</v>
      </c>
      <c r="C38" s="25" t="str">
        <f>'7410 Kab. Buton Utara'!B25</f>
        <v>Kulisusu</v>
      </c>
      <c r="D38" s="25" t="str">
        <f>'7410 Kab. Buton Utara'!C25</f>
        <v>Tri Wacu-Wacu</v>
      </c>
      <c r="E38" s="26">
        <v>672421.38670000003</v>
      </c>
      <c r="F38" s="25" t="str">
        <f>'7410 Kab. Buton Utara (2)'!D25</f>
        <v>Tertinggal</v>
      </c>
      <c r="G38" s="25">
        <f>'7410 Kab. Buton Utara'!E25</f>
        <v>5</v>
      </c>
      <c r="H38" s="27">
        <f t="shared" si="0"/>
        <v>0</v>
      </c>
      <c r="I38" s="37">
        <f>'7410 Kab. Buton Utara'!F25</f>
        <v>496</v>
      </c>
      <c r="J38" s="34">
        <f t="shared" si="1"/>
        <v>1.0370927947141721E-2</v>
      </c>
      <c r="K38" s="34">
        <f t="shared" si="2"/>
        <v>1.0370927947141722E-3</v>
      </c>
      <c r="L38" s="37">
        <f>'7410 Kab. Buton Utara'!G25</f>
        <v>143</v>
      </c>
      <c r="M38" s="34">
        <f t="shared" si="3"/>
        <v>1.8610098906819365E-2</v>
      </c>
      <c r="N38" s="34">
        <f t="shared" si="4"/>
        <v>9.3050494534096823E-3</v>
      </c>
      <c r="O38" s="40">
        <f>'7410 Kab. Buton Utara'!H25</f>
        <v>54.578850000000003</v>
      </c>
      <c r="P38" s="34">
        <f t="shared" si="5"/>
        <v>3.1311095809869148E-2</v>
      </c>
      <c r="Q38" s="34">
        <f t="shared" si="6"/>
        <v>4.6966643714803722E-3</v>
      </c>
      <c r="R38" s="40">
        <f>'7410 Kab. Buton Utara'!I25</f>
        <v>64.750073</v>
      </c>
      <c r="S38" s="34">
        <f t="shared" si="7"/>
        <v>1.7889468602029432E-2</v>
      </c>
      <c r="T38" s="34">
        <f t="shared" si="8"/>
        <v>4.472367150507358E-3</v>
      </c>
      <c r="U38" s="22">
        <f t="shared" si="9"/>
        <v>1.9511173770111585E-2</v>
      </c>
      <c r="V38" s="30">
        <f t="shared" si="10"/>
        <v>299013.67435392388</v>
      </c>
      <c r="W38" s="31">
        <f t="shared" si="11"/>
        <v>971435.06105392391</v>
      </c>
    </row>
    <row r="39" spans="2:23" s="2" customFormat="1" x14ac:dyDescent="0.25">
      <c r="B39" s="22">
        <v>26</v>
      </c>
      <c r="C39" s="25" t="str">
        <f>'7410 Kab. Buton Utara'!B27</f>
        <v>Kulisusu</v>
      </c>
      <c r="D39" s="25" t="str">
        <f>'7410 Kab. Buton Utara'!C27</f>
        <v>Lantagi</v>
      </c>
      <c r="E39" s="26">
        <v>672421.38670000003</v>
      </c>
      <c r="F39" s="25" t="str">
        <f>'7410 Kab. Buton Utara (2)'!D27</f>
        <v>Tertinggal</v>
      </c>
      <c r="G39" s="25">
        <f>'7410 Kab. Buton Utara'!E27</f>
        <v>6</v>
      </c>
      <c r="H39" s="27">
        <f t="shared" si="0"/>
        <v>0</v>
      </c>
      <c r="I39" s="37">
        <f>'7410 Kab. Buton Utara'!F27</f>
        <v>569</v>
      </c>
      <c r="J39" s="34">
        <f t="shared" si="1"/>
        <v>1.1897294358717015E-2</v>
      </c>
      <c r="K39" s="34">
        <f t="shared" si="2"/>
        <v>1.1897294358717016E-3</v>
      </c>
      <c r="L39" s="37">
        <f>'7410 Kab. Buton Utara'!G27</f>
        <v>222</v>
      </c>
      <c r="M39" s="34">
        <f t="shared" si="3"/>
        <v>2.8891202498698594E-2</v>
      </c>
      <c r="N39" s="34">
        <f t="shared" si="4"/>
        <v>1.4445601249349297E-2</v>
      </c>
      <c r="O39" s="40">
        <f>'7410 Kab. Buton Utara'!H27</f>
        <v>3.3039299999999998</v>
      </c>
      <c r="P39" s="34">
        <f t="shared" si="5"/>
        <v>1.8954167920192705E-3</v>
      </c>
      <c r="Q39" s="34">
        <f t="shared" si="6"/>
        <v>2.8431251880289057E-4</v>
      </c>
      <c r="R39" s="40">
        <f>'7410 Kab. Buton Utara'!I27</f>
        <v>35.253539000000004</v>
      </c>
      <c r="S39" s="34">
        <f t="shared" si="7"/>
        <v>9.7400211278668384E-3</v>
      </c>
      <c r="T39" s="34">
        <f t="shared" si="8"/>
        <v>2.4350052819667096E-3</v>
      </c>
      <c r="U39" s="22">
        <f t="shared" si="9"/>
        <v>1.83546484859906E-2</v>
      </c>
      <c r="V39" s="30">
        <f t="shared" si="10"/>
        <v>281289.63177387288</v>
      </c>
      <c r="W39" s="31">
        <f t="shared" si="11"/>
        <v>953711.01847387291</v>
      </c>
    </row>
    <row r="40" spans="2:23" s="2" customFormat="1" x14ac:dyDescent="0.25">
      <c r="B40" s="22">
        <v>32</v>
      </c>
      <c r="C40" s="25" t="str">
        <f>'7410 Kab. Buton Utara'!B33</f>
        <v>Kulisusu</v>
      </c>
      <c r="D40" s="25" t="str">
        <f>'7410 Kab. Buton Utara'!C33</f>
        <v>Malalanda</v>
      </c>
      <c r="E40" s="26">
        <v>672421.38670000003</v>
      </c>
      <c r="F40" s="25" t="str">
        <f>'7410 Kab. Buton Utara (2)'!D33</f>
        <v>Tertinggal</v>
      </c>
      <c r="G40" s="25">
        <f>'7410 Kab. Buton Utara'!E33</f>
        <v>5</v>
      </c>
      <c r="H40" s="27">
        <f t="shared" si="0"/>
        <v>0</v>
      </c>
      <c r="I40" s="37">
        <f>'7410 Kab. Buton Utara'!F33</f>
        <v>592</v>
      </c>
      <c r="J40" s="34">
        <f t="shared" si="1"/>
        <v>1.2378204324007862E-2</v>
      </c>
      <c r="K40" s="34">
        <f t="shared" si="2"/>
        <v>1.2378204324007863E-3</v>
      </c>
      <c r="L40" s="37">
        <f>'7410 Kab. Buton Utara'!G33</f>
        <v>111</v>
      </c>
      <c r="M40" s="34">
        <f t="shared" si="3"/>
        <v>1.4445601249349297E-2</v>
      </c>
      <c r="N40" s="34">
        <f t="shared" si="4"/>
        <v>7.2228006246746485E-3</v>
      </c>
      <c r="O40" s="40">
        <f>'7410 Kab. Buton Utara'!H33</f>
        <v>4.8976769999999998</v>
      </c>
      <c r="P40" s="34">
        <f t="shared" si="5"/>
        <v>2.8097263645678223E-3</v>
      </c>
      <c r="Q40" s="34">
        <f t="shared" si="6"/>
        <v>4.2145895468517335E-4</v>
      </c>
      <c r="R40" s="40">
        <f>'7410 Kab. Buton Utara'!I33</f>
        <v>32.513989000000002</v>
      </c>
      <c r="S40" s="34">
        <f t="shared" si="7"/>
        <v>8.9831247810675113E-3</v>
      </c>
      <c r="T40" s="34">
        <f t="shared" si="8"/>
        <v>2.2457811952668778E-3</v>
      </c>
      <c r="U40" s="22">
        <f t="shared" si="9"/>
        <v>1.1127861207027485E-2</v>
      </c>
      <c r="V40" s="30">
        <f t="shared" si="10"/>
        <v>170537.28834658157</v>
      </c>
      <c r="W40" s="31">
        <f t="shared" si="11"/>
        <v>842958.67504658154</v>
      </c>
    </row>
    <row r="41" spans="2:23" s="2" customFormat="1" x14ac:dyDescent="0.25">
      <c r="B41" s="22">
        <v>35</v>
      </c>
      <c r="C41" s="25" t="str">
        <f>'7410 Kab. Buton Utara'!B36</f>
        <v>Kulisusu</v>
      </c>
      <c r="D41" s="25" t="str">
        <f>'7410 Kab. Buton Utara'!C36</f>
        <v>Kalibu</v>
      </c>
      <c r="E41" s="26">
        <v>672421.38670000003</v>
      </c>
      <c r="F41" s="25" t="str">
        <f>'7410 Kab. Buton Utara (2)'!D36</f>
        <v>Tertinggal</v>
      </c>
      <c r="G41" s="25">
        <f>'7410 Kab. Buton Utara'!E36</f>
        <v>3</v>
      </c>
      <c r="H41" s="27">
        <f t="shared" si="0"/>
        <v>0</v>
      </c>
      <c r="I41" s="37">
        <f>'7410 Kab. Buton Utara'!F36</f>
        <v>927</v>
      </c>
      <c r="J41" s="34">
        <f t="shared" si="1"/>
        <v>1.9382762514113663E-2</v>
      </c>
      <c r="K41" s="34">
        <f t="shared" si="2"/>
        <v>1.9382762514113664E-3</v>
      </c>
      <c r="L41" s="37">
        <f>'7410 Kab. Buton Utara'!G36</f>
        <v>65</v>
      </c>
      <c r="M41" s="34">
        <f t="shared" si="3"/>
        <v>8.4591358667360748E-3</v>
      </c>
      <c r="N41" s="34">
        <f t="shared" si="4"/>
        <v>4.2295679333680374E-3</v>
      </c>
      <c r="O41" s="40">
        <f>'7410 Kab. Buton Utara'!H36</f>
        <v>32.588617999999997</v>
      </c>
      <c r="P41" s="34">
        <f t="shared" si="5"/>
        <v>1.8695618183769466E-2</v>
      </c>
      <c r="Q41" s="34">
        <f t="shared" si="6"/>
        <v>2.8043427275654198E-3</v>
      </c>
      <c r="R41" s="40">
        <f>'7410 Kab. Buton Utara'!I36</f>
        <v>24.736322000000001</v>
      </c>
      <c r="S41" s="34">
        <f t="shared" si="7"/>
        <v>6.8342726926144143E-3</v>
      </c>
      <c r="T41" s="34">
        <f t="shared" si="8"/>
        <v>1.7085681731536036E-3</v>
      </c>
      <c r="U41" s="22">
        <f t="shared" si="9"/>
        <v>1.0680755085498428E-2</v>
      </c>
      <c r="V41" s="30">
        <f t="shared" si="10"/>
        <v>163685.27391630004</v>
      </c>
      <c r="W41" s="31">
        <f t="shared" si="11"/>
        <v>836106.66061630007</v>
      </c>
    </row>
    <row r="42" spans="2:23" s="2" customFormat="1" x14ac:dyDescent="0.25">
      <c r="B42" s="22">
        <v>36</v>
      </c>
      <c r="C42" s="25" t="str">
        <f>'7410 Kab. Buton Utara'!B37</f>
        <v>Kulisusu</v>
      </c>
      <c r="D42" s="25" t="str">
        <f>'7410 Kab. Buton Utara'!C37</f>
        <v>Wasalabose</v>
      </c>
      <c r="E42" s="26">
        <v>672421.38670000003</v>
      </c>
      <c r="F42" s="25" t="str">
        <f>'7410 Kab. Buton Utara (2)'!D37</f>
        <v>Tertinggal</v>
      </c>
      <c r="G42" s="25">
        <f>'7410 Kab. Buton Utara'!E37</f>
        <v>4</v>
      </c>
      <c r="H42" s="27">
        <f t="shared" si="0"/>
        <v>0</v>
      </c>
      <c r="I42" s="37">
        <f>'7410 Kab. Buton Utara'!F37</f>
        <v>741</v>
      </c>
      <c r="J42" s="34">
        <f t="shared" si="1"/>
        <v>1.5493664533935516E-2</v>
      </c>
      <c r="K42" s="34">
        <f t="shared" si="2"/>
        <v>1.5493664533935518E-3</v>
      </c>
      <c r="L42" s="37">
        <f>'7410 Kab. Buton Utara'!G37</f>
        <v>88</v>
      </c>
      <c r="M42" s="34">
        <f t="shared" si="3"/>
        <v>1.1452368558042686E-2</v>
      </c>
      <c r="N42" s="34">
        <f t="shared" si="4"/>
        <v>5.726184279021343E-3</v>
      </c>
      <c r="O42" s="40">
        <f>'7410 Kab. Buton Utara'!H37</f>
        <v>4.2722449999999998</v>
      </c>
      <c r="P42" s="34">
        <f t="shared" si="5"/>
        <v>2.4509250839516482E-3</v>
      </c>
      <c r="Q42" s="34">
        <f t="shared" si="6"/>
        <v>3.6763876259274724E-4</v>
      </c>
      <c r="R42" s="40">
        <f>'7410 Kab. Buton Utara'!I37</f>
        <v>49.819508999999996</v>
      </c>
      <c r="S42" s="34">
        <f t="shared" si="7"/>
        <v>1.3764378953271955E-2</v>
      </c>
      <c r="T42" s="34">
        <f t="shared" si="8"/>
        <v>3.4410947383179888E-3</v>
      </c>
      <c r="U42" s="22">
        <f t="shared" si="9"/>
        <v>1.1084284233325631E-2</v>
      </c>
      <c r="V42" s="30">
        <f t="shared" si="10"/>
        <v>169869.46019962634</v>
      </c>
      <c r="W42" s="31">
        <f t="shared" si="11"/>
        <v>842290.84689962631</v>
      </c>
    </row>
    <row r="43" spans="2:23" s="2" customFormat="1" x14ac:dyDescent="0.25">
      <c r="B43" s="22">
        <v>44</v>
      </c>
      <c r="C43" s="25" t="str">
        <f>'7410 Kab. Buton Utara'!B45</f>
        <v>Kulisusu</v>
      </c>
      <c r="D43" s="25" t="str">
        <f>'7410 Kab. Buton Utara'!C45</f>
        <v>Jampaka</v>
      </c>
      <c r="E43" s="26">
        <v>672421.38670000003</v>
      </c>
      <c r="F43" s="25" t="str">
        <f>'7410 Kab. Buton Utara (2)'!D45</f>
        <v>Tertinggal</v>
      </c>
      <c r="G43" s="25">
        <f>'7410 Kab. Buton Utara'!E45</f>
        <v>5</v>
      </c>
      <c r="H43" s="27">
        <f t="shared" ref="H43:H74" si="12">IF(AND(F43="TERTINGGAL",G43&gt;=8),211288.8641,IF(AND(F43="SANGAT TERTINGGAL",G43&gt;=8),422577.7283,0))</f>
        <v>0</v>
      </c>
      <c r="I43" s="37">
        <f>'7410 Kab. Buton Utara'!F45</f>
        <v>588</v>
      </c>
      <c r="J43" s="34">
        <f t="shared" ref="J43:J74" si="13">I43/$I$90</f>
        <v>1.2294567808305106E-2</v>
      </c>
      <c r="K43" s="34">
        <f t="shared" ref="K43:K74" si="14">J43*$H$93</f>
        <v>1.2294567808305108E-3</v>
      </c>
      <c r="L43" s="37">
        <f>'7410 Kab. Buton Utara'!G45</f>
        <v>150</v>
      </c>
      <c r="M43" s="34">
        <f t="shared" ref="M43:M74" si="15">L43/$L$90</f>
        <v>1.9521082769390942E-2</v>
      </c>
      <c r="N43" s="34">
        <f t="shared" ref="N43:N74" si="16">M43*$H$94</f>
        <v>9.760541384695471E-3</v>
      </c>
      <c r="O43" s="40">
        <f>'7410 Kab. Buton Utara'!H45</f>
        <v>48.027121000000001</v>
      </c>
      <c r="P43" s="34">
        <f t="shared" ref="P43:P74" si="17">O43/$O$90</f>
        <v>2.7552463767616549E-2</v>
      </c>
      <c r="Q43" s="34">
        <f t="shared" ref="Q43:Q74" si="18">P43*$H$95</f>
        <v>4.1328695651424822E-3</v>
      </c>
      <c r="R43" s="40">
        <f>'7410 Kab. Buton Utara'!I45</f>
        <v>43.902354000000003</v>
      </c>
      <c r="S43" s="34">
        <f t="shared" ref="S43:S74" si="19">R43/$R$90</f>
        <v>1.2129558269967993E-2</v>
      </c>
      <c r="T43" s="34">
        <f t="shared" ref="T43:T74" si="20">S43*$H$96</f>
        <v>3.0323895674919982E-3</v>
      </c>
      <c r="U43" s="22">
        <f t="shared" si="9"/>
        <v>1.8155257298160463E-2</v>
      </c>
      <c r="V43" s="30">
        <f t="shared" si="10"/>
        <v>278233.91137440555</v>
      </c>
      <c r="W43" s="31">
        <f t="shared" si="11"/>
        <v>950655.29807440564</v>
      </c>
    </row>
    <row r="44" spans="2:23" s="2" customFormat="1" x14ac:dyDescent="0.25">
      <c r="B44" s="22">
        <v>50</v>
      </c>
      <c r="C44" s="25" t="str">
        <f>'7410 Kab. Buton Utara'!B51</f>
        <v>Kulisusu</v>
      </c>
      <c r="D44" s="25" t="str">
        <f>'7410 Kab. Buton Utara'!C51</f>
        <v>Kadacua</v>
      </c>
      <c r="E44" s="26">
        <v>672421.38670000003</v>
      </c>
      <c r="F44" s="25" t="str">
        <f>'7410 Kab. Buton Utara (2)'!D51</f>
        <v>Tertinggal</v>
      </c>
      <c r="G44" s="25">
        <f>'7410 Kab. Buton Utara'!E51</f>
        <v>4</v>
      </c>
      <c r="H44" s="27">
        <f t="shared" si="12"/>
        <v>0</v>
      </c>
      <c r="I44" s="37">
        <f>'7410 Kab. Buton Utara'!F51</f>
        <v>665</v>
      </c>
      <c r="J44" s="34">
        <f t="shared" si="13"/>
        <v>1.3904570735583155E-2</v>
      </c>
      <c r="K44" s="34">
        <f t="shared" si="14"/>
        <v>1.3904570735583156E-3</v>
      </c>
      <c r="L44" s="37">
        <f>'7410 Kab. Buton Utara'!G51</f>
        <v>75</v>
      </c>
      <c r="M44" s="34">
        <f t="shared" si="15"/>
        <v>9.760541384695471E-3</v>
      </c>
      <c r="N44" s="34">
        <f t="shared" si="16"/>
        <v>4.8802706923477355E-3</v>
      </c>
      <c r="O44" s="40">
        <f>'7410 Kab. Buton Utara'!H51</f>
        <v>8.3201719999999995</v>
      </c>
      <c r="P44" s="34">
        <f t="shared" si="17"/>
        <v>4.7731621799761365E-3</v>
      </c>
      <c r="Q44" s="34">
        <f t="shared" si="18"/>
        <v>7.1597432699642047E-4</v>
      </c>
      <c r="R44" s="40">
        <f>'7410 Kab. Buton Utara'!I51</f>
        <v>48.097518999999998</v>
      </c>
      <c r="S44" s="34">
        <f t="shared" si="19"/>
        <v>1.3288619087518464E-2</v>
      </c>
      <c r="T44" s="34">
        <f t="shared" si="20"/>
        <v>3.3221547718796161E-3</v>
      </c>
      <c r="U44" s="22">
        <f t="shared" si="9"/>
        <v>1.0308856864782088E-2</v>
      </c>
      <c r="V44" s="30">
        <f t="shared" si="10"/>
        <v>157985.83959357228</v>
      </c>
      <c r="W44" s="31">
        <f t="shared" si="11"/>
        <v>830407.22629357234</v>
      </c>
    </row>
    <row r="45" spans="2:23" s="2" customFormat="1" x14ac:dyDescent="0.25">
      <c r="B45" s="22">
        <v>51</v>
      </c>
      <c r="C45" s="25" t="str">
        <f>'7410 Kab. Buton Utara'!B52</f>
        <v>Kulisusu</v>
      </c>
      <c r="D45" s="25" t="str">
        <f>'7410 Kab. Buton Utara'!C52</f>
        <v>Laangke</v>
      </c>
      <c r="E45" s="26">
        <v>672421.38670000003</v>
      </c>
      <c r="F45" s="25" t="str">
        <f>'7410 Kab. Buton Utara (2)'!D52</f>
        <v>Berkembang</v>
      </c>
      <c r="G45" s="25">
        <f>'7410 Kab. Buton Utara'!E52</f>
        <v>5</v>
      </c>
      <c r="H45" s="27">
        <f t="shared" si="12"/>
        <v>0</v>
      </c>
      <c r="I45" s="37">
        <f>'7410 Kab. Buton Utara'!F52</f>
        <v>752</v>
      </c>
      <c r="J45" s="34">
        <f t="shared" si="13"/>
        <v>1.5723664952118094E-2</v>
      </c>
      <c r="K45" s="34">
        <f t="shared" si="14"/>
        <v>1.5723664952118094E-3</v>
      </c>
      <c r="L45" s="37">
        <f>'7410 Kab. Buton Utara'!G52</f>
        <v>130</v>
      </c>
      <c r="M45" s="34">
        <f t="shared" si="15"/>
        <v>1.691827173347215E-2</v>
      </c>
      <c r="N45" s="34">
        <f t="shared" si="16"/>
        <v>8.4591358667360748E-3</v>
      </c>
      <c r="O45" s="40">
        <f>'7410 Kab. Buton Utara'!H52</f>
        <v>1.727284</v>
      </c>
      <c r="P45" s="34">
        <f t="shared" si="17"/>
        <v>9.9091781550644646E-4</v>
      </c>
      <c r="Q45" s="34">
        <f t="shared" si="18"/>
        <v>1.4863767232596697E-4</v>
      </c>
      <c r="R45" s="40">
        <f>'7410 Kab. Buton Utara'!I52</f>
        <v>54.308129000000001</v>
      </c>
      <c r="S45" s="34">
        <f t="shared" si="19"/>
        <v>1.5004516961401171E-2</v>
      </c>
      <c r="T45" s="34">
        <f t="shared" si="20"/>
        <v>3.7511292403502928E-3</v>
      </c>
      <c r="U45" s="22">
        <f t="shared" si="9"/>
        <v>1.3931269274624144E-2</v>
      </c>
      <c r="V45" s="30">
        <f t="shared" si="10"/>
        <v>213500.2262447415</v>
      </c>
      <c r="W45" s="31">
        <f t="shared" si="11"/>
        <v>885921.6129447415</v>
      </c>
    </row>
    <row r="46" spans="2:23" s="2" customFormat="1" x14ac:dyDescent="0.25">
      <c r="B46" s="22">
        <v>54</v>
      </c>
      <c r="C46" s="25" t="str">
        <f>'7410 Kab. Buton Utara'!B55</f>
        <v>Kulisusu</v>
      </c>
      <c r="D46" s="25" t="str">
        <f>'7410 Kab. Buton Utara'!C55</f>
        <v>Lemo Ea</v>
      </c>
      <c r="E46" s="26">
        <v>672421.38670000003</v>
      </c>
      <c r="F46" s="25" t="str">
        <f>'7410 Kab. Buton Utara (2)'!D55</f>
        <v>Tertinggal</v>
      </c>
      <c r="G46" s="25">
        <f>'7410 Kab. Buton Utara'!E55</f>
        <v>5</v>
      </c>
      <c r="H46" s="27">
        <f t="shared" si="12"/>
        <v>0</v>
      </c>
      <c r="I46" s="37">
        <f>'7410 Kab. Buton Utara'!F55</f>
        <v>686</v>
      </c>
      <c r="J46" s="34">
        <f t="shared" si="13"/>
        <v>1.4343662443022624E-2</v>
      </c>
      <c r="K46" s="34">
        <f t="shared" si="14"/>
        <v>1.4343662443022625E-3</v>
      </c>
      <c r="L46" s="37">
        <f>'7410 Kab. Buton Utara'!G55</f>
        <v>113</v>
      </c>
      <c r="M46" s="34">
        <f t="shared" si="15"/>
        <v>1.4705882352941176E-2</v>
      </c>
      <c r="N46" s="34">
        <f t="shared" si="16"/>
        <v>7.3529411764705881E-3</v>
      </c>
      <c r="O46" s="40">
        <f>'7410 Kab. Buton Utara'!H55</f>
        <v>1.585844</v>
      </c>
      <c r="P46" s="34">
        <f t="shared" si="17"/>
        <v>9.0977573590330556E-4</v>
      </c>
      <c r="Q46" s="34">
        <f t="shared" si="18"/>
        <v>1.3646636038549582E-4</v>
      </c>
      <c r="R46" s="40">
        <f>'7410 Kab. Buton Utara'!I55</f>
        <v>45.360872999999998</v>
      </c>
      <c r="S46" s="34">
        <f t="shared" si="19"/>
        <v>1.2532525072120684E-2</v>
      </c>
      <c r="T46" s="34">
        <f t="shared" si="20"/>
        <v>3.1331312680301709E-3</v>
      </c>
      <c r="U46" s="22">
        <f t="shared" si="9"/>
        <v>1.2056905049188518E-2</v>
      </c>
      <c r="V46" s="30">
        <f t="shared" si="10"/>
        <v>184775.12027579147</v>
      </c>
      <c r="W46" s="31">
        <f t="shared" si="11"/>
        <v>857196.50697579153</v>
      </c>
    </row>
    <row r="47" spans="2:23" s="2" customFormat="1" x14ac:dyDescent="0.25">
      <c r="B47" s="22">
        <v>63</v>
      </c>
      <c r="C47" s="25" t="str">
        <f>'7410 Kab. Buton Utara'!B64</f>
        <v>Kulisusu</v>
      </c>
      <c r="D47" s="25" t="str">
        <f>'7410 Kab. Buton Utara'!C64</f>
        <v>Banu-Banua Jaya</v>
      </c>
      <c r="E47" s="26">
        <v>672421.38670000003</v>
      </c>
      <c r="F47" s="25" t="str">
        <f>'7410 Kab. Buton Utara (2)'!D64</f>
        <v>Tertinggal</v>
      </c>
      <c r="G47" s="25">
        <f>'7410 Kab. Buton Utara'!E64</f>
        <v>6</v>
      </c>
      <c r="H47" s="27">
        <f t="shared" si="12"/>
        <v>0</v>
      </c>
      <c r="I47" s="37">
        <f>'7410 Kab. Buton Utara'!F64</f>
        <v>891</v>
      </c>
      <c r="J47" s="34">
        <f t="shared" si="13"/>
        <v>1.8630033872788859E-2</v>
      </c>
      <c r="K47" s="34">
        <f t="shared" si="14"/>
        <v>1.8630033872788861E-3</v>
      </c>
      <c r="L47" s="37">
        <f>'7410 Kab. Buton Utara'!G64</f>
        <v>202</v>
      </c>
      <c r="M47" s="34">
        <f t="shared" si="15"/>
        <v>2.6288391462779802E-2</v>
      </c>
      <c r="N47" s="34">
        <f t="shared" si="16"/>
        <v>1.3144195731389901E-2</v>
      </c>
      <c r="O47" s="40">
        <f>'7410 Kab. Buton Utara'!H64</f>
        <v>0.140733</v>
      </c>
      <c r="P47" s="34">
        <f t="shared" si="17"/>
        <v>8.07364839422288E-5</v>
      </c>
      <c r="Q47" s="34">
        <f t="shared" si="18"/>
        <v>1.2110472591334319E-5</v>
      </c>
      <c r="R47" s="40">
        <f>'7410 Kab. Buton Utara'!I64</f>
        <v>53.039948000000003</v>
      </c>
      <c r="S47" s="34">
        <f t="shared" si="19"/>
        <v>1.4654137677949394E-2</v>
      </c>
      <c r="T47" s="34">
        <f t="shared" si="20"/>
        <v>3.6635344194873485E-3</v>
      </c>
      <c r="U47" s="22">
        <f t="shared" si="9"/>
        <v>1.8682844010747469E-2</v>
      </c>
      <c r="V47" s="30">
        <f t="shared" si="10"/>
        <v>286319.3112242397</v>
      </c>
      <c r="W47" s="31">
        <f t="shared" si="11"/>
        <v>958740.69792423979</v>
      </c>
    </row>
    <row r="48" spans="2:23" s="2" customFormat="1" x14ac:dyDescent="0.25">
      <c r="B48" s="22">
        <v>65</v>
      </c>
      <c r="C48" s="25" t="str">
        <f>'7410 Kab. Buton Utara'!B66</f>
        <v>Kulisusu</v>
      </c>
      <c r="D48" s="25" t="str">
        <f>'7410 Kab. Buton Utara'!C66</f>
        <v>Waculaea</v>
      </c>
      <c r="E48" s="26">
        <v>672421.38670000003</v>
      </c>
      <c r="F48" s="25" t="str">
        <f>'7410 Kab. Buton Utara (2)'!D66</f>
        <v>Tertinggal</v>
      </c>
      <c r="G48" s="25">
        <f>'7410 Kab. Buton Utara'!E66</f>
        <v>3</v>
      </c>
      <c r="H48" s="27">
        <f t="shared" si="12"/>
        <v>0</v>
      </c>
      <c r="I48" s="37">
        <f>'7410 Kab. Buton Utara'!F66</f>
        <v>487</v>
      </c>
      <c r="J48" s="34">
        <f t="shared" si="13"/>
        <v>1.0182745786810521E-2</v>
      </c>
      <c r="K48" s="34">
        <f t="shared" si="14"/>
        <v>1.0182745786810521E-3</v>
      </c>
      <c r="L48" s="37">
        <f>'7410 Kab. Buton Utara'!G66</f>
        <v>53</v>
      </c>
      <c r="M48" s="34">
        <f t="shared" si="15"/>
        <v>6.8974492451847995E-3</v>
      </c>
      <c r="N48" s="34">
        <f t="shared" si="16"/>
        <v>3.4487246225923997E-3</v>
      </c>
      <c r="O48" s="40">
        <f>'7410 Kab. Buton Utara'!H66</f>
        <v>55.655690999999997</v>
      </c>
      <c r="P48" s="34">
        <f t="shared" si="17"/>
        <v>3.1928863896279823E-2</v>
      </c>
      <c r="Q48" s="34">
        <f t="shared" si="18"/>
        <v>4.7893295844419733E-3</v>
      </c>
      <c r="R48" s="40">
        <f>'7410 Kab. Buton Utara'!I66</f>
        <v>57.034160999999997</v>
      </c>
      <c r="S48" s="34">
        <f t="shared" si="19"/>
        <v>1.5757678488680493E-2</v>
      </c>
      <c r="T48" s="34">
        <f t="shared" si="20"/>
        <v>3.9394196221701231E-3</v>
      </c>
      <c r="U48" s="22">
        <f t="shared" si="9"/>
        <v>1.3195748407885548E-2</v>
      </c>
      <c r="V48" s="30">
        <f t="shared" si="10"/>
        <v>202228.18287519322</v>
      </c>
      <c r="W48" s="31">
        <f t="shared" si="11"/>
        <v>874649.56957519322</v>
      </c>
    </row>
    <row r="49" spans="2:23" s="2" customFormat="1" x14ac:dyDescent="0.25">
      <c r="B49" s="22">
        <v>77</v>
      </c>
      <c r="C49" s="25" t="str">
        <f>'7410 Kab. Buton Utara'!B78</f>
        <v>Kulisusu</v>
      </c>
      <c r="D49" s="25" t="str">
        <f>'7410 Kab. Buton Utara'!C78</f>
        <v>Eelahaji</v>
      </c>
      <c r="E49" s="26">
        <v>672421.38670000003</v>
      </c>
      <c r="F49" s="25" t="str">
        <f>'7410 Kab. Buton Utara (2)'!D78</f>
        <v>Tertinggal</v>
      </c>
      <c r="G49" s="25">
        <f>'7410 Kab. Buton Utara'!E78</f>
        <v>3</v>
      </c>
      <c r="H49" s="27">
        <f t="shared" si="12"/>
        <v>0</v>
      </c>
      <c r="I49" s="37">
        <f>'7410 Kab. Buton Utara'!F78</f>
        <v>836</v>
      </c>
      <c r="J49" s="34">
        <f t="shared" si="13"/>
        <v>1.7480031781875967E-2</v>
      </c>
      <c r="K49" s="34">
        <f t="shared" si="14"/>
        <v>1.7480031781875968E-3</v>
      </c>
      <c r="L49" s="37">
        <f>'7410 Kab. Buton Utara'!G78</f>
        <v>61</v>
      </c>
      <c r="M49" s="34">
        <f t="shared" si="15"/>
        <v>7.9385736595523164E-3</v>
      </c>
      <c r="N49" s="34">
        <f t="shared" si="16"/>
        <v>3.9692868297761582E-3</v>
      </c>
      <c r="O49" s="40">
        <f>'7410 Kab. Buton Utara'!H78</f>
        <v>34.572273000000003</v>
      </c>
      <c r="P49" s="34">
        <f t="shared" si="17"/>
        <v>1.9833612329097302E-2</v>
      </c>
      <c r="Q49" s="34">
        <f t="shared" si="18"/>
        <v>2.975041849364595E-3</v>
      </c>
      <c r="R49" s="40">
        <f>'7410 Kab. Buton Utara'!I78</f>
        <v>54.743633000000003</v>
      </c>
      <c r="S49" s="34">
        <f t="shared" si="19"/>
        <v>1.5124840148280949E-2</v>
      </c>
      <c r="T49" s="34">
        <f t="shared" si="20"/>
        <v>3.7812100370702372E-3</v>
      </c>
      <c r="U49" s="22">
        <f t="shared" si="9"/>
        <v>1.2473541894398588E-2</v>
      </c>
      <c r="V49" s="30">
        <f t="shared" si="10"/>
        <v>191160.18533775763</v>
      </c>
      <c r="W49" s="31">
        <f t="shared" si="11"/>
        <v>863581.57203775761</v>
      </c>
    </row>
    <row r="50" spans="2:23" s="2" customFormat="1" x14ac:dyDescent="0.25">
      <c r="B50" s="22">
        <v>6</v>
      </c>
      <c r="C50" s="25" t="str">
        <f>'7410 Kab. Buton Utara'!B7</f>
        <v>Kulisusu Barat</v>
      </c>
      <c r="D50" s="25" t="str">
        <f>'7410 Kab. Buton Utara'!C7</f>
        <v>Karya Mulya</v>
      </c>
      <c r="E50" s="26">
        <v>672421.38670000003</v>
      </c>
      <c r="F50" s="25" t="str">
        <f>'7410 Kab. Buton Utara (2)'!D7</f>
        <v>Tertinggal</v>
      </c>
      <c r="G50" s="25">
        <f>'7410 Kab. Buton Utara'!E7</f>
        <v>4</v>
      </c>
      <c r="H50" s="27">
        <f t="shared" si="12"/>
        <v>0</v>
      </c>
      <c r="I50" s="37">
        <f>'7410 Kab. Buton Utara'!F7</f>
        <v>357</v>
      </c>
      <c r="J50" s="34">
        <f t="shared" si="13"/>
        <v>7.4645590264709573E-3</v>
      </c>
      <c r="K50" s="34">
        <f t="shared" si="14"/>
        <v>7.4645590264709578E-4</v>
      </c>
      <c r="L50" s="37">
        <f>'7410 Kab. Buton Utara'!G7</f>
        <v>81</v>
      </c>
      <c r="M50" s="34">
        <f t="shared" si="15"/>
        <v>1.0541384695471109E-2</v>
      </c>
      <c r="N50" s="34">
        <f t="shared" si="16"/>
        <v>5.2706923477355543E-3</v>
      </c>
      <c r="O50" s="40">
        <f>'7410 Kab. Buton Utara'!H7</f>
        <v>19.923742000000001</v>
      </c>
      <c r="P50" s="34">
        <f t="shared" si="17"/>
        <v>1.1429962240925082E-2</v>
      </c>
      <c r="Q50" s="34">
        <f t="shared" si="18"/>
        <v>1.7144943361387622E-3</v>
      </c>
      <c r="R50" s="40">
        <f>'7410 Kab. Buton Utara'!I7</f>
        <v>48.151473000000003</v>
      </c>
      <c r="S50" s="34">
        <f t="shared" si="19"/>
        <v>1.3303525763978181E-2</v>
      </c>
      <c r="T50" s="34">
        <f t="shared" si="20"/>
        <v>3.3258814409945453E-3</v>
      </c>
      <c r="U50" s="22">
        <f t="shared" si="9"/>
        <v>1.1057524027515957E-2</v>
      </c>
      <c r="V50" s="30">
        <f t="shared" si="10"/>
        <v>169459.353275261</v>
      </c>
      <c r="W50" s="31">
        <f t="shared" si="11"/>
        <v>841880.73997526104</v>
      </c>
    </row>
    <row r="51" spans="2:23" s="2" customFormat="1" x14ac:dyDescent="0.25">
      <c r="B51" s="22">
        <v>21</v>
      </c>
      <c r="C51" s="25" t="str">
        <f>'7410 Kab. Buton Utara'!B22</f>
        <v>Kulisusu Barat</v>
      </c>
      <c r="D51" s="25" t="str">
        <f>'7410 Kab. Buton Utara'!C22</f>
        <v>Soloy Agung</v>
      </c>
      <c r="E51" s="26">
        <v>672421.38670000003</v>
      </c>
      <c r="F51" s="25" t="str">
        <f>'7410 Kab. Buton Utara (2)'!D22</f>
        <v>Tertinggal</v>
      </c>
      <c r="G51" s="25">
        <f>'7410 Kab. Buton Utara'!E22</f>
        <v>6</v>
      </c>
      <c r="H51" s="27">
        <f t="shared" si="12"/>
        <v>0</v>
      </c>
      <c r="I51" s="37">
        <f>'7410 Kab. Buton Utara'!F22</f>
        <v>582</v>
      </c>
      <c r="J51" s="34">
        <f t="shared" si="13"/>
        <v>1.2169113034750972E-2</v>
      </c>
      <c r="K51" s="34">
        <f t="shared" si="14"/>
        <v>1.2169113034750973E-3</v>
      </c>
      <c r="L51" s="37">
        <f>'7410 Kab. Buton Utara'!G22</f>
        <v>156</v>
      </c>
      <c r="M51" s="34">
        <f t="shared" si="15"/>
        <v>2.030192608016658E-2</v>
      </c>
      <c r="N51" s="34">
        <f t="shared" si="16"/>
        <v>1.015096304008329E-2</v>
      </c>
      <c r="O51" s="40">
        <f>'7410 Kab. Buton Utara'!H22</f>
        <v>10.405687</v>
      </c>
      <c r="P51" s="34">
        <f t="shared" si="17"/>
        <v>5.9695919321222386E-3</v>
      </c>
      <c r="Q51" s="34">
        <f t="shared" si="18"/>
        <v>8.9543878981833576E-4</v>
      </c>
      <c r="R51" s="40">
        <f>'7410 Kab. Buton Utara'!I22</f>
        <v>40.765118999999999</v>
      </c>
      <c r="S51" s="34">
        <f t="shared" si="19"/>
        <v>1.1262787555598484E-2</v>
      </c>
      <c r="T51" s="34">
        <f t="shared" si="20"/>
        <v>2.8156968888996209E-3</v>
      </c>
      <c r="U51" s="22">
        <f t="shared" si="9"/>
        <v>1.5079010022276344E-2</v>
      </c>
      <c r="V51" s="30">
        <f t="shared" si="10"/>
        <v>231089.64358092062</v>
      </c>
      <c r="W51" s="31">
        <f t="shared" si="11"/>
        <v>903511.03028092068</v>
      </c>
    </row>
    <row r="52" spans="2:23" s="2" customFormat="1" x14ac:dyDescent="0.25">
      <c r="B52" s="22">
        <v>22</v>
      </c>
      <c r="C52" s="25" t="str">
        <f>'7410 Kab. Buton Utara'!B23</f>
        <v>Kulisusu Barat</v>
      </c>
      <c r="D52" s="25" t="str">
        <f>'7410 Kab. Buton Utara'!C23</f>
        <v>Kotawo</v>
      </c>
      <c r="E52" s="26">
        <v>672421.38670000003</v>
      </c>
      <c r="F52" s="25" t="str">
        <f>'7410 Kab. Buton Utara (2)'!D23</f>
        <v>Tertinggal</v>
      </c>
      <c r="G52" s="25">
        <f>'7410 Kab. Buton Utara'!E23</f>
        <v>3</v>
      </c>
      <c r="H52" s="27">
        <f t="shared" si="12"/>
        <v>0</v>
      </c>
      <c r="I52" s="37">
        <f>'7410 Kab. Buton Utara'!F23</f>
        <v>573</v>
      </c>
      <c r="J52" s="34">
        <f t="shared" si="13"/>
        <v>1.1980930874419772E-2</v>
      </c>
      <c r="K52" s="34">
        <f t="shared" si="14"/>
        <v>1.1980930874419772E-3</v>
      </c>
      <c r="L52" s="37">
        <f>'7410 Kab. Buton Utara'!G23</f>
        <v>55</v>
      </c>
      <c r="M52" s="34">
        <f t="shared" si="15"/>
        <v>7.1577303487766787E-3</v>
      </c>
      <c r="N52" s="34">
        <f t="shared" si="16"/>
        <v>3.5788651743883394E-3</v>
      </c>
      <c r="O52" s="40">
        <f>'7410 Kab. Buton Utara'!H23</f>
        <v>66.039156000000006</v>
      </c>
      <c r="P52" s="34">
        <f t="shared" si="17"/>
        <v>3.788570738883093E-2</v>
      </c>
      <c r="Q52" s="34">
        <f t="shared" si="18"/>
        <v>5.6828561083246392E-3</v>
      </c>
      <c r="R52" s="40">
        <f>'7410 Kab. Buton Utara'!I23</f>
        <v>34.806058999999998</v>
      </c>
      <c r="S52" s="34">
        <f t="shared" si="19"/>
        <v>9.6163891528104357E-3</v>
      </c>
      <c r="T52" s="34">
        <f t="shared" si="20"/>
        <v>2.4040972882026089E-3</v>
      </c>
      <c r="U52" s="22">
        <f t="shared" si="9"/>
        <v>1.2863911658357565E-2</v>
      </c>
      <c r="V52" s="30">
        <f t="shared" si="10"/>
        <v>197142.70073397926</v>
      </c>
      <c r="W52" s="31">
        <f t="shared" si="11"/>
        <v>869564.08743397926</v>
      </c>
    </row>
    <row r="53" spans="2:23" s="2" customFormat="1" x14ac:dyDescent="0.25">
      <c r="B53" s="22">
        <v>28</v>
      </c>
      <c r="C53" s="25" t="str">
        <f>'7410 Kab. Buton Utara'!B29</f>
        <v>Kulisusu Barat</v>
      </c>
      <c r="D53" s="25" t="str">
        <f>'7410 Kab. Buton Utara'!C29</f>
        <v>Kasulatombi</v>
      </c>
      <c r="E53" s="26">
        <v>672421.38670000003</v>
      </c>
      <c r="F53" s="25" t="str">
        <f>'7410 Kab. Buton Utara (2)'!D29</f>
        <v>Tertinggal</v>
      </c>
      <c r="G53" s="25">
        <f>'7410 Kab. Buton Utara'!E29</f>
        <v>5</v>
      </c>
      <c r="H53" s="27">
        <f t="shared" si="12"/>
        <v>0</v>
      </c>
      <c r="I53" s="37">
        <f>'7410 Kab. Buton Utara'!F29</f>
        <v>745</v>
      </c>
      <c r="J53" s="34">
        <f t="shared" si="13"/>
        <v>1.5577301049638273E-2</v>
      </c>
      <c r="K53" s="34">
        <f t="shared" si="14"/>
        <v>1.5577301049638274E-3</v>
      </c>
      <c r="L53" s="37">
        <f>'7410 Kab. Buton Utara'!G29</f>
        <v>148</v>
      </c>
      <c r="M53" s="34">
        <f t="shared" si="15"/>
        <v>1.9260801665799063E-2</v>
      </c>
      <c r="N53" s="34">
        <f t="shared" si="16"/>
        <v>9.6304008328995314E-3</v>
      </c>
      <c r="O53" s="40">
        <f>'7410 Kab. Buton Utara'!H29</f>
        <v>1.8078879999999999</v>
      </c>
      <c r="P53" s="34">
        <f t="shared" si="17"/>
        <v>1.0371591629635419E-3</v>
      </c>
      <c r="Q53" s="34">
        <f t="shared" si="18"/>
        <v>1.5557387444453129E-4</v>
      </c>
      <c r="R53" s="40">
        <f>'7410 Kab. Buton Utara'!I29</f>
        <v>41.334851</v>
      </c>
      <c r="S53" s="34">
        <f t="shared" si="19"/>
        <v>1.1420195914436496E-2</v>
      </c>
      <c r="T53" s="34">
        <f t="shared" si="20"/>
        <v>2.8550489786091241E-3</v>
      </c>
      <c r="U53" s="22">
        <f t="shared" si="9"/>
        <v>1.4198753790917014E-2</v>
      </c>
      <c r="V53" s="30">
        <f t="shared" si="10"/>
        <v>217599.49413051235</v>
      </c>
      <c r="W53" s="31">
        <f t="shared" si="11"/>
        <v>890020.88083051238</v>
      </c>
    </row>
    <row r="54" spans="2:23" s="2" customFormat="1" x14ac:dyDescent="0.25">
      <c r="B54" s="22">
        <v>39</v>
      </c>
      <c r="C54" s="25" t="str">
        <f>'7410 Kab. Buton Utara'!B40</f>
        <v>Kulisusu Barat</v>
      </c>
      <c r="D54" s="25" t="str">
        <f>'7410 Kab. Buton Utara'!C40</f>
        <v>Mekar Jaya</v>
      </c>
      <c r="E54" s="26">
        <v>672421.38670000003</v>
      </c>
      <c r="F54" s="25" t="str">
        <f>'7410 Kab. Buton Utara (2)'!D40</f>
        <v>Tertinggal</v>
      </c>
      <c r="G54" s="25">
        <f>'7410 Kab. Buton Utara'!E40</f>
        <v>2</v>
      </c>
      <c r="H54" s="27">
        <f t="shared" si="12"/>
        <v>0</v>
      </c>
      <c r="I54" s="37">
        <f>'7410 Kab. Buton Utara'!F40</f>
        <v>364</v>
      </c>
      <c r="J54" s="34">
        <f t="shared" si="13"/>
        <v>7.61092292895078E-3</v>
      </c>
      <c r="K54" s="34">
        <f t="shared" si="14"/>
        <v>7.6109229289507809E-4</v>
      </c>
      <c r="L54" s="37">
        <f>'7410 Kab. Buton Utara'!G40</f>
        <v>27</v>
      </c>
      <c r="M54" s="34">
        <f t="shared" si="15"/>
        <v>3.5137948984903696E-3</v>
      </c>
      <c r="N54" s="34">
        <f t="shared" si="16"/>
        <v>1.7568974492451848E-3</v>
      </c>
      <c r="O54" s="40">
        <f>'7410 Kab. Buton Utara'!H40</f>
        <v>5.0817699999999997</v>
      </c>
      <c r="P54" s="34">
        <f t="shared" si="17"/>
        <v>2.9153378525512853E-3</v>
      </c>
      <c r="Q54" s="34">
        <f t="shared" si="18"/>
        <v>4.373006778826928E-4</v>
      </c>
      <c r="R54" s="40">
        <f>'7410 Kab. Buton Utara'!I40</f>
        <v>53.617716000000001</v>
      </c>
      <c r="S54" s="34">
        <f t="shared" si="19"/>
        <v>1.4813766262387552E-2</v>
      </c>
      <c r="T54" s="34">
        <f t="shared" si="20"/>
        <v>3.7034415655968879E-3</v>
      </c>
      <c r="U54" s="22">
        <f t="shared" si="9"/>
        <v>6.6587319856198438E-3</v>
      </c>
      <c r="V54" s="30">
        <f t="shared" si="10"/>
        <v>102046.75233881647</v>
      </c>
      <c r="W54" s="31">
        <f t="shared" si="11"/>
        <v>774468.13903881656</v>
      </c>
    </row>
    <row r="55" spans="2:23" s="2" customFormat="1" ht="30" x14ac:dyDescent="0.25">
      <c r="B55" s="22">
        <v>43</v>
      </c>
      <c r="C55" s="25" t="str">
        <f>'7410 Kab. Buton Utara'!B44</f>
        <v>Kulisusu Barat</v>
      </c>
      <c r="D55" s="25" t="str">
        <f>'7410 Kab. Buton Utara'!C44</f>
        <v>Rahmat Baru</v>
      </c>
      <c r="E55" s="26">
        <v>672421.38670000003</v>
      </c>
      <c r="F55" s="25" t="str">
        <f>'7410 Kab. Buton Utara (2)'!D44</f>
        <v>Sangat Tertinggal</v>
      </c>
      <c r="G55" s="25">
        <f>'7410 Kab. Buton Utara'!E44</f>
        <v>4</v>
      </c>
      <c r="H55" s="27">
        <f t="shared" si="12"/>
        <v>0</v>
      </c>
      <c r="I55" s="37">
        <f>'7410 Kab. Buton Utara'!F44</f>
        <v>305</v>
      </c>
      <c r="J55" s="34">
        <f t="shared" si="13"/>
        <v>6.3772843223351312E-3</v>
      </c>
      <c r="K55" s="34">
        <f t="shared" si="14"/>
        <v>6.3772843223351315E-4</v>
      </c>
      <c r="L55" s="37">
        <f>'7410 Kab. Buton Utara'!G44</f>
        <v>74</v>
      </c>
      <c r="M55" s="34">
        <f t="shared" si="15"/>
        <v>9.6304008328995314E-3</v>
      </c>
      <c r="N55" s="34">
        <f t="shared" si="16"/>
        <v>4.8152004164497657E-3</v>
      </c>
      <c r="O55" s="40">
        <f>'7410 Kab. Buton Utara'!H44</f>
        <v>5.667586</v>
      </c>
      <c r="P55" s="34">
        <f t="shared" si="17"/>
        <v>3.2514120077039555E-3</v>
      </c>
      <c r="Q55" s="34">
        <f t="shared" si="18"/>
        <v>4.877118011555933E-4</v>
      </c>
      <c r="R55" s="40">
        <f>'7410 Kab. Buton Utara'!I44</f>
        <v>41.005685999999997</v>
      </c>
      <c r="S55" s="34">
        <f t="shared" si="19"/>
        <v>1.1329252589439981E-2</v>
      </c>
      <c r="T55" s="34">
        <f t="shared" si="20"/>
        <v>2.8323131473599952E-3</v>
      </c>
      <c r="U55" s="22">
        <f t="shared" si="9"/>
        <v>8.7729537971988677E-3</v>
      </c>
      <c r="V55" s="30">
        <f t="shared" si="10"/>
        <v>134447.73649938335</v>
      </c>
      <c r="W55" s="31">
        <f t="shared" si="11"/>
        <v>806869.12319938338</v>
      </c>
    </row>
    <row r="56" spans="2:23" s="2" customFormat="1" ht="30" x14ac:dyDescent="0.25">
      <c r="B56" s="22">
        <v>48</v>
      </c>
      <c r="C56" s="25" t="str">
        <f>'7410 Kab. Buton Utara'!B49</f>
        <v>Kulisusu Barat</v>
      </c>
      <c r="D56" s="25" t="str">
        <f>'7410 Kab. Buton Utara'!C49</f>
        <v>Lauki</v>
      </c>
      <c r="E56" s="26">
        <v>672421.38670000003</v>
      </c>
      <c r="F56" s="25" t="str">
        <f>'7410 Kab. Buton Utara (2)'!D49</f>
        <v>Sangat Tertinggal</v>
      </c>
      <c r="G56" s="25">
        <f>'7410 Kab. Buton Utara'!E49</f>
        <v>3</v>
      </c>
      <c r="H56" s="27">
        <f t="shared" si="12"/>
        <v>0</v>
      </c>
      <c r="I56" s="37">
        <f>'7410 Kab. Buton Utara'!F49</f>
        <v>255</v>
      </c>
      <c r="J56" s="34">
        <f t="shared" si="13"/>
        <v>5.3318278760506833E-3</v>
      </c>
      <c r="K56" s="34">
        <f t="shared" si="14"/>
        <v>5.331827876050684E-4</v>
      </c>
      <c r="L56" s="37">
        <f>'7410 Kab. Buton Utara'!G49</f>
        <v>65</v>
      </c>
      <c r="M56" s="34">
        <f t="shared" si="15"/>
        <v>8.4591358667360748E-3</v>
      </c>
      <c r="N56" s="34">
        <f t="shared" si="16"/>
        <v>4.2295679333680374E-3</v>
      </c>
      <c r="O56" s="40">
        <f>'7410 Kab. Buton Utara'!H49</f>
        <v>7.5037390000000004</v>
      </c>
      <c r="P56" s="34">
        <f t="shared" si="17"/>
        <v>4.3047863918212219E-3</v>
      </c>
      <c r="Q56" s="34">
        <f t="shared" si="18"/>
        <v>6.4571795877318321E-4</v>
      </c>
      <c r="R56" s="40">
        <f>'7410 Kab. Buton Utara'!I49</f>
        <v>69.809044999999998</v>
      </c>
      <c r="S56" s="34">
        <f t="shared" si="19"/>
        <v>1.928718626564575E-2</v>
      </c>
      <c r="T56" s="34">
        <f t="shared" si="20"/>
        <v>4.8217965664114374E-3</v>
      </c>
      <c r="U56" s="22">
        <f t="shared" si="9"/>
        <v>1.0230265246157725E-2</v>
      </c>
      <c r="V56" s="30">
        <f t="shared" si="10"/>
        <v>156781.40315447442</v>
      </c>
      <c r="W56" s="31">
        <f t="shared" si="11"/>
        <v>829202.78985447448</v>
      </c>
    </row>
    <row r="57" spans="2:23" s="2" customFormat="1" x14ac:dyDescent="0.25">
      <c r="B57" s="22">
        <v>49</v>
      </c>
      <c r="C57" s="25" t="str">
        <f>'7410 Kab. Buton Utara'!B50</f>
        <v>Kulisusu Barat</v>
      </c>
      <c r="D57" s="25" t="str">
        <f>'7410 Kab. Buton Utara'!C50</f>
        <v>Marga Karya</v>
      </c>
      <c r="E57" s="26">
        <v>672421.38670000003</v>
      </c>
      <c r="F57" s="25" t="str">
        <f>'7410 Kab. Buton Utara (2)'!D50</f>
        <v>Tertinggal</v>
      </c>
      <c r="G57" s="25">
        <f>'7410 Kab. Buton Utara'!E50</f>
        <v>2</v>
      </c>
      <c r="H57" s="27">
        <f t="shared" si="12"/>
        <v>0</v>
      </c>
      <c r="I57" s="37">
        <f>'7410 Kab. Buton Utara'!F50</f>
        <v>467</v>
      </c>
      <c r="J57" s="34">
        <f t="shared" si="13"/>
        <v>9.7645632082967431E-3</v>
      </c>
      <c r="K57" s="34">
        <f t="shared" si="14"/>
        <v>9.7645632082967435E-4</v>
      </c>
      <c r="L57" s="37">
        <f>'7410 Kab. Buton Utara'!G50</f>
        <v>32</v>
      </c>
      <c r="M57" s="34">
        <f t="shared" si="15"/>
        <v>4.1644976574700676E-3</v>
      </c>
      <c r="N57" s="34">
        <f t="shared" si="16"/>
        <v>2.0822488287350338E-3</v>
      </c>
      <c r="O57" s="40">
        <f>'7410 Kab. Buton Utara'!H50</f>
        <v>13.298423</v>
      </c>
      <c r="P57" s="34">
        <f t="shared" si="17"/>
        <v>7.6291126814355282E-3</v>
      </c>
      <c r="Q57" s="34">
        <f t="shared" si="18"/>
        <v>1.1443669022153291E-3</v>
      </c>
      <c r="R57" s="40">
        <f>'7410 Kab. Buton Utara'!I50</f>
        <v>43.496653000000002</v>
      </c>
      <c r="S57" s="34">
        <f t="shared" si="19"/>
        <v>1.2017469202496025E-2</v>
      </c>
      <c r="T57" s="34">
        <f t="shared" si="20"/>
        <v>3.0043673006240061E-3</v>
      </c>
      <c r="U57" s="22">
        <f t="shared" si="9"/>
        <v>7.207439352404043E-3</v>
      </c>
      <c r="V57" s="30">
        <f t="shared" si="10"/>
        <v>110455.83155774811</v>
      </c>
      <c r="W57" s="31">
        <f t="shared" si="11"/>
        <v>782877.21825774817</v>
      </c>
    </row>
    <row r="58" spans="2:23" s="2" customFormat="1" x14ac:dyDescent="0.25">
      <c r="B58" s="22">
        <v>52</v>
      </c>
      <c r="C58" s="25" t="str">
        <f>'7410 Kab. Buton Utara'!B53</f>
        <v>Kulisusu Barat</v>
      </c>
      <c r="D58" s="25" t="str">
        <f>'7410 Kab. Buton Utara'!C53</f>
        <v>Lambale</v>
      </c>
      <c r="E58" s="26">
        <v>672421.38670000003</v>
      </c>
      <c r="F58" s="25" t="str">
        <f>'7410 Kab. Buton Utara (2)'!D53</f>
        <v>Tertinggal</v>
      </c>
      <c r="G58" s="25">
        <f>'7410 Kab. Buton Utara'!E53</f>
        <v>5</v>
      </c>
      <c r="H58" s="27">
        <f t="shared" si="12"/>
        <v>0</v>
      </c>
      <c r="I58" s="37">
        <f>'7410 Kab. Buton Utara'!F53</f>
        <v>723</v>
      </c>
      <c r="J58" s="34">
        <f t="shared" si="13"/>
        <v>1.5117300213273115E-2</v>
      </c>
      <c r="K58" s="34">
        <f t="shared" si="14"/>
        <v>1.5117300213273116E-3</v>
      </c>
      <c r="L58" s="37">
        <f>'7410 Kab. Buton Utara'!G53</f>
        <v>139</v>
      </c>
      <c r="M58" s="34">
        <f t="shared" si="15"/>
        <v>1.8089536699635606E-2</v>
      </c>
      <c r="N58" s="34">
        <f t="shared" si="16"/>
        <v>9.0447683498178031E-3</v>
      </c>
      <c r="O58" s="40">
        <f>'7410 Kab. Buton Utara'!H53</f>
        <v>65.789030999999994</v>
      </c>
      <c r="P58" s="34">
        <f t="shared" si="17"/>
        <v>3.7742214298752193E-2</v>
      </c>
      <c r="Q58" s="34">
        <f t="shared" si="18"/>
        <v>5.6613321448128291E-3</v>
      </c>
      <c r="R58" s="40">
        <f>'7410 Kab. Buton Utara'!I53</f>
        <v>42.344583</v>
      </c>
      <c r="S58" s="34">
        <f t="shared" si="19"/>
        <v>1.1699169637145108E-2</v>
      </c>
      <c r="T58" s="34">
        <f t="shared" si="20"/>
        <v>2.924792409286277E-3</v>
      </c>
      <c r="U58" s="22">
        <f t="shared" si="9"/>
        <v>1.9142622925244223E-2</v>
      </c>
      <c r="V58" s="30">
        <f t="shared" si="10"/>
        <v>293365.5394129678</v>
      </c>
      <c r="W58" s="31">
        <f t="shared" si="11"/>
        <v>965786.92611296778</v>
      </c>
    </row>
    <row r="59" spans="2:23" s="2" customFormat="1" x14ac:dyDescent="0.25">
      <c r="B59" s="22">
        <v>55</v>
      </c>
      <c r="C59" s="25" t="str">
        <f>'7410 Kab. Buton Utara'!B56</f>
        <v>Kulisusu Barat</v>
      </c>
      <c r="D59" s="25" t="str">
        <f>'7410 Kab. Buton Utara'!C56</f>
        <v>Lapandewa</v>
      </c>
      <c r="E59" s="26">
        <v>672421.38670000003</v>
      </c>
      <c r="F59" s="25" t="str">
        <f>'7410 Kab. Buton Utara (2)'!D56</f>
        <v>Tertinggal</v>
      </c>
      <c r="G59" s="25">
        <f>'7410 Kab. Buton Utara'!E56</f>
        <v>6</v>
      </c>
      <c r="H59" s="27">
        <f t="shared" si="12"/>
        <v>0</v>
      </c>
      <c r="I59" s="37">
        <f>'7410 Kab. Buton Utara'!F56</f>
        <v>598</v>
      </c>
      <c r="J59" s="34">
        <f t="shared" si="13"/>
        <v>1.2503659097561995E-2</v>
      </c>
      <c r="K59" s="34">
        <f t="shared" si="14"/>
        <v>1.2503659097561997E-3</v>
      </c>
      <c r="L59" s="37">
        <f>'7410 Kab. Buton Utara'!G56</f>
        <v>158</v>
      </c>
      <c r="M59" s="34">
        <f t="shared" si="15"/>
        <v>2.0562207183758459E-2</v>
      </c>
      <c r="N59" s="34">
        <f t="shared" si="16"/>
        <v>1.0281103591879229E-2</v>
      </c>
      <c r="O59" s="40">
        <f>'7410 Kab. Buton Utara'!H56</f>
        <v>36.157761999999998</v>
      </c>
      <c r="P59" s="34">
        <f t="shared" si="17"/>
        <v>2.0743184406641874E-2</v>
      </c>
      <c r="Q59" s="34">
        <f t="shared" si="18"/>
        <v>3.1114776609962812E-3</v>
      </c>
      <c r="R59" s="40">
        <f>'7410 Kab. Buton Utara'!I56</f>
        <v>46.439514000000003</v>
      </c>
      <c r="S59" s="34">
        <f t="shared" si="19"/>
        <v>1.2830537312236023E-2</v>
      </c>
      <c r="T59" s="34">
        <f t="shared" si="20"/>
        <v>3.2076343280590057E-3</v>
      </c>
      <c r="U59" s="22">
        <f t="shared" si="9"/>
        <v>1.7850581490690715E-2</v>
      </c>
      <c r="V59" s="30">
        <f t="shared" si="10"/>
        <v>273564.67754195235</v>
      </c>
      <c r="W59" s="31">
        <f t="shared" si="11"/>
        <v>945986.06424195238</v>
      </c>
    </row>
    <row r="60" spans="2:23" s="2" customFormat="1" ht="30" x14ac:dyDescent="0.25">
      <c r="B60" s="22">
        <v>56</v>
      </c>
      <c r="C60" s="25" t="str">
        <f>'7410 Kab. Buton Utara'!B57</f>
        <v>Kulisusu Barat</v>
      </c>
      <c r="D60" s="25" t="str">
        <f>'7410 Kab. Buton Utara'!C57</f>
        <v>Labulanda</v>
      </c>
      <c r="E60" s="26">
        <v>672421.38670000003</v>
      </c>
      <c r="F60" s="25" t="str">
        <f>'7410 Kab. Buton Utara (2)'!D57</f>
        <v>Sangat Tertinggal</v>
      </c>
      <c r="G60" s="25">
        <f>'7410 Kab. Buton Utara'!E57</f>
        <v>5</v>
      </c>
      <c r="H60" s="27">
        <f t="shared" si="12"/>
        <v>0</v>
      </c>
      <c r="I60" s="37">
        <f>'7410 Kab. Buton Utara'!F57</f>
        <v>554</v>
      </c>
      <c r="J60" s="34">
        <f t="shared" si="13"/>
        <v>1.1583657424831681E-2</v>
      </c>
      <c r="K60" s="34">
        <f t="shared" si="14"/>
        <v>1.1583657424831682E-3</v>
      </c>
      <c r="L60" s="37">
        <f>'7410 Kab. Buton Utara'!G57</f>
        <v>138</v>
      </c>
      <c r="M60" s="34">
        <f t="shared" si="15"/>
        <v>1.7959396147839667E-2</v>
      </c>
      <c r="N60" s="34">
        <f t="shared" si="16"/>
        <v>8.9796980739198333E-3</v>
      </c>
      <c r="O60" s="40">
        <f>'7410 Kab. Buton Utara'!H57</f>
        <v>9.6420700000000004</v>
      </c>
      <c r="P60" s="34">
        <f t="shared" si="17"/>
        <v>5.5315159182625692E-3</v>
      </c>
      <c r="Q60" s="34">
        <f t="shared" si="18"/>
        <v>8.2972738773938535E-4</v>
      </c>
      <c r="R60" s="40">
        <f>'7410 Kab. Buton Utara'!I57</f>
        <v>43.457000999999998</v>
      </c>
      <c r="S60" s="34">
        <f t="shared" si="19"/>
        <v>1.2006513952931938E-2</v>
      </c>
      <c r="T60" s="34">
        <f t="shared" si="20"/>
        <v>3.0016284882329845E-3</v>
      </c>
      <c r="U60" s="22">
        <f t="shared" si="9"/>
        <v>1.3969419692375371E-2</v>
      </c>
      <c r="V60" s="30">
        <f t="shared" si="10"/>
        <v>214084.89104883472</v>
      </c>
      <c r="W60" s="31">
        <f t="shared" si="11"/>
        <v>886506.27774883481</v>
      </c>
    </row>
    <row r="61" spans="2:23" s="2" customFormat="1" x14ac:dyDescent="0.25">
      <c r="B61" s="22">
        <v>62</v>
      </c>
      <c r="C61" s="25" t="str">
        <f>'7410 Kab. Buton Utara'!B63</f>
        <v>Kulisusu Barat</v>
      </c>
      <c r="D61" s="25" t="str">
        <f>'7410 Kab. Buton Utara'!C63</f>
        <v>Karya Bhakti</v>
      </c>
      <c r="E61" s="26">
        <v>672421.38670000003</v>
      </c>
      <c r="F61" s="25" t="str">
        <f>'7410 Kab. Buton Utara (2)'!D63</f>
        <v>Tertinggal</v>
      </c>
      <c r="G61" s="25">
        <f>'7410 Kab. Buton Utara'!E63</f>
        <v>2</v>
      </c>
      <c r="H61" s="27">
        <f t="shared" si="12"/>
        <v>0</v>
      </c>
      <c r="I61" s="37">
        <f>'7410 Kab. Buton Utara'!F63</f>
        <v>574</v>
      </c>
      <c r="J61" s="34">
        <f t="shared" si="13"/>
        <v>1.2001840003345461E-2</v>
      </c>
      <c r="K61" s="34">
        <f t="shared" si="14"/>
        <v>1.2001840003345462E-3</v>
      </c>
      <c r="L61" s="37">
        <f>'7410 Kab. Buton Utara'!G63</f>
        <v>30</v>
      </c>
      <c r="M61" s="34">
        <f t="shared" si="15"/>
        <v>3.9042165538781884E-3</v>
      </c>
      <c r="N61" s="34">
        <f t="shared" si="16"/>
        <v>1.9521082769390942E-3</v>
      </c>
      <c r="O61" s="40">
        <f>'7410 Kab. Buton Utara'!H63</f>
        <v>8.7655770000000004</v>
      </c>
      <c r="P61" s="34">
        <f t="shared" si="17"/>
        <v>5.0286845779232313E-3</v>
      </c>
      <c r="Q61" s="34">
        <f t="shared" si="18"/>
        <v>7.5430268668848471E-4</v>
      </c>
      <c r="R61" s="40">
        <f>'7410 Kab. Buton Utara'!I63</f>
        <v>63.388026000000004</v>
      </c>
      <c r="S61" s="34">
        <f t="shared" si="19"/>
        <v>1.7513155558475206E-2</v>
      </c>
      <c r="T61" s="34">
        <f t="shared" si="20"/>
        <v>4.3782888896188015E-3</v>
      </c>
      <c r="U61" s="22">
        <f t="shared" si="9"/>
        <v>8.2848838535809263E-3</v>
      </c>
      <c r="V61" s="30">
        <f t="shared" si="10"/>
        <v>126967.94113174266</v>
      </c>
      <c r="W61" s="31">
        <f t="shared" si="11"/>
        <v>799389.3278317427</v>
      </c>
    </row>
    <row r="62" spans="2:23" s="2" customFormat="1" x14ac:dyDescent="0.25">
      <c r="B62" s="22">
        <v>68</v>
      </c>
      <c r="C62" s="25" t="str">
        <f>'7410 Kab. Buton Utara'!B69</f>
        <v>Kulisusu Barat</v>
      </c>
      <c r="D62" s="25" t="str">
        <f>'7410 Kab. Buton Utara'!C69</f>
        <v>Dampala Jaya</v>
      </c>
      <c r="E62" s="26">
        <v>672421.38670000003</v>
      </c>
      <c r="F62" s="25" t="str">
        <f>'7410 Kab. Buton Utara (2)'!D69</f>
        <v>Tertinggal</v>
      </c>
      <c r="G62" s="25">
        <f>'7410 Kab. Buton Utara'!E69</f>
        <v>3</v>
      </c>
      <c r="H62" s="27">
        <f t="shared" si="12"/>
        <v>0</v>
      </c>
      <c r="I62" s="37">
        <f>'7410 Kab. Buton Utara'!F69</f>
        <v>589</v>
      </c>
      <c r="J62" s="34">
        <f t="shared" si="13"/>
        <v>1.2315476937230795E-2</v>
      </c>
      <c r="K62" s="34">
        <f t="shared" si="14"/>
        <v>1.2315476937230796E-3</v>
      </c>
      <c r="L62" s="37">
        <f>'7410 Kab. Buton Utara'!G69</f>
        <v>47</v>
      </c>
      <c r="M62" s="34">
        <f t="shared" si="15"/>
        <v>6.1166059344091618E-3</v>
      </c>
      <c r="N62" s="34">
        <f t="shared" si="16"/>
        <v>3.0583029672045809E-3</v>
      </c>
      <c r="O62" s="40">
        <f>'7410 Kab. Buton Utara'!H69</f>
        <v>35.724845999999999</v>
      </c>
      <c r="P62" s="34">
        <f t="shared" si="17"/>
        <v>2.0494826767123539E-2</v>
      </c>
      <c r="Q62" s="34">
        <f t="shared" si="18"/>
        <v>3.0742240150685306E-3</v>
      </c>
      <c r="R62" s="40">
        <f>'7410 Kab. Buton Utara'!I69</f>
        <v>46.980528999999997</v>
      </c>
      <c r="S62" s="34">
        <f t="shared" si="19"/>
        <v>1.2980011597087051E-2</v>
      </c>
      <c r="T62" s="34">
        <f t="shared" si="20"/>
        <v>3.2450028992717628E-3</v>
      </c>
      <c r="U62" s="22">
        <f t="shared" si="9"/>
        <v>1.0609077575267955E-2</v>
      </c>
      <c r="V62" s="30">
        <f t="shared" si="10"/>
        <v>162586.79793760795</v>
      </c>
      <c r="W62" s="31">
        <f t="shared" si="11"/>
        <v>835008.18463760801</v>
      </c>
    </row>
    <row r="63" spans="2:23" s="2" customFormat="1" ht="30" x14ac:dyDescent="0.25">
      <c r="B63" s="22">
        <v>74</v>
      </c>
      <c r="C63" s="25" t="str">
        <f>'7410 Kab. Buton Utara'!B75</f>
        <v>Kulisusu Barat</v>
      </c>
      <c r="D63" s="25" t="str">
        <f>'7410 Kab. Buton Utara'!C75</f>
        <v>Bumi Lapero</v>
      </c>
      <c r="E63" s="26">
        <v>672421.38670000003</v>
      </c>
      <c r="F63" s="25" t="str">
        <f>'7410 Kab. Buton Utara (2)'!D75</f>
        <v>Sangat Tertinggal</v>
      </c>
      <c r="G63" s="25">
        <f>'7410 Kab. Buton Utara'!E75</f>
        <v>1</v>
      </c>
      <c r="H63" s="27">
        <f t="shared" si="12"/>
        <v>0</v>
      </c>
      <c r="I63" s="37">
        <f>'7410 Kab. Buton Utara'!F75</f>
        <v>248</v>
      </c>
      <c r="J63" s="34">
        <f t="shared" si="13"/>
        <v>5.1854639735708606E-3</v>
      </c>
      <c r="K63" s="34">
        <f t="shared" si="14"/>
        <v>5.1854639735708608E-4</v>
      </c>
      <c r="L63" s="37">
        <f>'7410 Kab. Buton Utara'!G75</f>
        <v>19</v>
      </c>
      <c r="M63" s="34">
        <f t="shared" si="15"/>
        <v>2.4726704841228526E-3</v>
      </c>
      <c r="N63" s="34">
        <f t="shared" si="16"/>
        <v>1.2363352420614263E-3</v>
      </c>
      <c r="O63" s="40">
        <f>'7410 Kab. Buton Utara'!H75</f>
        <v>50.498187999999999</v>
      </c>
      <c r="P63" s="34">
        <f t="shared" si="17"/>
        <v>2.8970079118427455E-2</v>
      </c>
      <c r="Q63" s="34">
        <f t="shared" si="18"/>
        <v>4.3455118677641182E-3</v>
      </c>
      <c r="R63" s="40">
        <f>'7410 Kab. Buton Utara'!I75</f>
        <v>56.294656000000003</v>
      </c>
      <c r="S63" s="34">
        <f t="shared" si="19"/>
        <v>1.5553364410477928E-2</v>
      </c>
      <c r="T63" s="34">
        <f t="shared" si="20"/>
        <v>3.8883411026194819E-3</v>
      </c>
      <c r="U63" s="22">
        <f t="shared" si="9"/>
        <v>9.9887346098021124E-3</v>
      </c>
      <c r="V63" s="30">
        <f t="shared" si="10"/>
        <v>153079.88504507366</v>
      </c>
      <c r="W63" s="31">
        <f t="shared" si="11"/>
        <v>825501.27174507373</v>
      </c>
    </row>
    <row r="64" spans="2:23" s="2" customFormat="1" x14ac:dyDescent="0.25">
      <c r="B64" s="22">
        <v>1</v>
      </c>
      <c r="C64" s="25" t="str">
        <f>'7410 Kab. Buton Utara'!B2</f>
        <v>Kulisusu Utara</v>
      </c>
      <c r="D64" s="25" t="str">
        <f>'7410 Kab. Buton Utara'!C2</f>
        <v>Wamboule</v>
      </c>
      <c r="E64" s="26">
        <v>672421.38670000003</v>
      </c>
      <c r="F64" s="25" t="str">
        <f>'7410 Kab. Buton Utara (2)'!D2</f>
        <v>Tertinggal</v>
      </c>
      <c r="G64" s="25">
        <f>'7410 Kab. Buton Utara'!E2</f>
        <v>3</v>
      </c>
      <c r="H64" s="27">
        <f t="shared" si="12"/>
        <v>0</v>
      </c>
      <c r="I64" s="37">
        <f>'7410 Kab. Buton Utara'!F2</f>
        <v>457</v>
      </c>
      <c r="J64" s="34">
        <f t="shared" si="13"/>
        <v>9.5554719190398523E-3</v>
      </c>
      <c r="K64" s="34">
        <f t="shared" si="14"/>
        <v>9.5554719190398527E-4</v>
      </c>
      <c r="L64" s="37">
        <f>'7410 Kab. Buton Utara'!G2</f>
        <v>48</v>
      </c>
      <c r="M64" s="34">
        <f t="shared" si="15"/>
        <v>6.2467464862051014E-3</v>
      </c>
      <c r="N64" s="34">
        <f t="shared" si="16"/>
        <v>3.1233732431025507E-3</v>
      </c>
      <c r="O64" s="40">
        <f>'7410 Kab. Buton Utara'!H2</f>
        <v>4.5417069999999997</v>
      </c>
      <c r="P64" s="34">
        <f t="shared" si="17"/>
        <v>2.6055115308833616E-3</v>
      </c>
      <c r="Q64" s="34">
        <f t="shared" si="18"/>
        <v>3.9082672963250425E-4</v>
      </c>
      <c r="R64" s="40">
        <f>'7410 Kab. Buton Utara'!I2</f>
        <v>32.568536999999999</v>
      </c>
      <c r="S64" s="34">
        <f t="shared" si="19"/>
        <v>8.9981955707684504E-3</v>
      </c>
      <c r="T64" s="34">
        <f t="shared" si="20"/>
        <v>2.2495488926921126E-3</v>
      </c>
      <c r="U64" s="22">
        <f t="shared" si="9"/>
        <v>6.7192960573311524E-3</v>
      </c>
      <c r="V64" s="30">
        <f t="shared" si="10"/>
        <v>102974.91206050242</v>
      </c>
      <c r="W64" s="31">
        <f t="shared" si="11"/>
        <v>775396.29876050248</v>
      </c>
    </row>
    <row r="65" spans="2:23" s="2" customFormat="1" ht="30" x14ac:dyDescent="0.25">
      <c r="B65" s="22">
        <v>12</v>
      </c>
      <c r="C65" s="25" t="str">
        <f>'7410 Kab. Buton Utara'!B13</f>
        <v>Kulisusu Utara</v>
      </c>
      <c r="D65" s="25" t="str">
        <f>'7410 Kab. Buton Utara'!C13</f>
        <v>Torombia</v>
      </c>
      <c r="E65" s="26">
        <v>672421.38670000003</v>
      </c>
      <c r="F65" s="25" t="str">
        <f>'7410 Kab. Buton Utara (2)'!D13</f>
        <v>Sangat Tertinggal</v>
      </c>
      <c r="G65" s="25">
        <f>'7410 Kab. Buton Utara'!E13</f>
        <v>5</v>
      </c>
      <c r="H65" s="27">
        <f t="shared" si="12"/>
        <v>0</v>
      </c>
      <c r="I65" s="37">
        <f>'7410 Kab. Buton Utara'!F13</f>
        <v>613</v>
      </c>
      <c r="J65" s="34">
        <f t="shared" si="13"/>
        <v>1.281729603144733E-2</v>
      </c>
      <c r="K65" s="34">
        <f t="shared" si="14"/>
        <v>1.2817296031447331E-3</v>
      </c>
      <c r="L65" s="37">
        <f>'7410 Kab. Buton Utara'!G13</f>
        <v>121</v>
      </c>
      <c r="M65" s="34">
        <f t="shared" si="15"/>
        <v>1.5747006767308693E-2</v>
      </c>
      <c r="N65" s="34">
        <f t="shared" si="16"/>
        <v>7.8735033836543466E-3</v>
      </c>
      <c r="O65" s="40">
        <f>'7410 Kab. Buton Utara'!H13</f>
        <v>36.850642000000001</v>
      </c>
      <c r="P65" s="34">
        <f t="shared" si="17"/>
        <v>2.1140679628046177E-2</v>
      </c>
      <c r="Q65" s="34">
        <f t="shared" si="18"/>
        <v>3.1711019442069266E-3</v>
      </c>
      <c r="R65" s="40">
        <f>'7410 Kab. Buton Utara'!I13</f>
        <v>36.017245000000003</v>
      </c>
      <c r="S65" s="34">
        <f t="shared" si="19"/>
        <v>9.9510215773672035E-3</v>
      </c>
      <c r="T65" s="34">
        <f t="shared" si="20"/>
        <v>2.4877553943418009E-3</v>
      </c>
      <c r="U65" s="22">
        <f t="shared" si="9"/>
        <v>1.4814090325347806E-2</v>
      </c>
      <c r="V65" s="30">
        <f t="shared" si="10"/>
        <v>227029.68220080744</v>
      </c>
      <c r="W65" s="31">
        <f t="shared" si="11"/>
        <v>899451.06890080753</v>
      </c>
    </row>
    <row r="66" spans="2:23" s="2" customFormat="1" x14ac:dyDescent="0.25">
      <c r="B66" s="22">
        <v>16</v>
      </c>
      <c r="C66" s="25" t="str">
        <f>'7410 Kab. Buton Utara'!B17</f>
        <v>Kulisusu Utara</v>
      </c>
      <c r="D66" s="25" t="str">
        <f>'7410 Kab. Buton Utara'!C17</f>
        <v>E'erinere</v>
      </c>
      <c r="E66" s="26">
        <v>672421.38670000003</v>
      </c>
      <c r="F66" s="25" t="str">
        <f>'7410 Kab. Buton Utara (2)'!D17</f>
        <v>Tertinggal</v>
      </c>
      <c r="G66" s="25">
        <f>'7410 Kab. Buton Utara'!E17</f>
        <v>1</v>
      </c>
      <c r="H66" s="27">
        <f t="shared" si="12"/>
        <v>0</v>
      </c>
      <c r="I66" s="37">
        <f>'7410 Kab. Buton Utara'!F17</f>
        <v>285</v>
      </c>
      <c r="J66" s="34">
        <f t="shared" si="13"/>
        <v>5.9591017438213522E-3</v>
      </c>
      <c r="K66" s="34">
        <f t="shared" si="14"/>
        <v>5.9591017438213531E-4</v>
      </c>
      <c r="L66" s="37">
        <f>'7410 Kab. Buton Utara'!G17</f>
        <v>9</v>
      </c>
      <c r="M66" s="34">
        <f t="shared" si="15"/>
        <v>1.1712649661634565E-3</v>
      </c>
      <c r="N66" s="34">
        <f t="shared" si="16"/>
        <v>5.8563248308172826E-4</v>
      </c>
      <c r="O66" s="40">
        <f>'7410 Kab. Buton Utara'!H17</f>
        <v>6.4536030000000002</v>
      </c>
      <c r="P66" s="34">
        <f t="shared" si="17"/>
        <v>3.7023385771568834E-3</v>
      </c>
      <c r="Q66" s="34">
        <f t="shared" si="18"/>
        <v>5.5535078657353246E-4</v>
      </c>
      <c r="R66" s="40">
        <f>'7410 Kab. Buton Utara'!I17</f>
        <v>50.702393999999998</v>
      </c>
      <c r="S66" s="34">
        <f t="shared" si="19"/>
        <v>1.4008306763001263E-2</v>
      </c>
      <c r="T66" s="34">
        <f t="shared" si="20"/>
        <v>3.5020766907503157E-3</v>
      </c>
      <c r="U66" s="22">
        <f t="shared" si="9"/>
        <v>5.2389701347877113E-3</v>
      </c>
      <c r="V66" s="30">
        <f t="shared" si="10"/>
        <v>80288.542775065784</v>
      </c>
      <c r="W66" s="31">
        <f t="shared" si="11"/>
        <v>752709.92947506579</v>
      </c>
    </row>
    <row r="67" spans="2:23" s="2" customFormat="1" ht="30" x14ac:dyDescent="0.25">
      <c r="B67" s="22">
        <v>17</v>
      </c>
      <c r="C67" s="25" t="str">
        <f>'7410 Kab. Buton Utara'!B18</f>
        <v>Kulisusu Utara</v>
      </c>
      <c r="D67" s="25" t="str">
        <f>'7410 Kab. Buton Utara'!C18</f>
        <v>Bira</v>
      </c>
      <c r="E67" s="26">
        <v>672421.38670000003</v>
      </c>
      <c r="F67" s="25" t="str">
        <f>'7410 Kab. Buton Utara (2)'!D18</f>
        <v>Sangat Tertinggal</v>
      </c>
      <c r="G67" s="25">
        <f>'7410 Kab. Buton Utara'!E18</f>
        <v>4</v>
      </c>
      <c r="H67" s="27">
        <f t="shared" si="12"/>
        <v>0</v>
      </c>
      <c r="I67" s="37">
        <f>'7410 Kab. Buton Utara'!F18</f>
        <v>362</v>
      </c>
      <c r="J67" s="34">
        <f t="shared" si="13"/>
        <v>7.5691046710994019E-3</v>
      </c>
      <c r="K67" s="34">
        <f t="shared" si="14"/>
        <v>7.5691046710994021E-4</v>
      </c>
      <c r="L67" s="37">
        <f>'7410 Kab. Buton Utara'!G18</f>
        <v>100</v>
      </c>
      <c r="M67" s="34">
        <f t="shared" si="15"/>
        <v>1.3014055179593961E-2</v>
      </c>
      <c r="N67" s="34">
        <f t="shared" si="16"/>
        <v>6.5070275897969806E-3</v>
      </c>
      <c r="O67" s="40">
        <f>'7410 Kab. Buton Utara'!H18</f>
        <v>2.2192889999999998</v>
      </c>
      <c r="P67" s="34">
        <f t="shared" si="17"/>
        <v>1.273173958571657E-3</v>
      </c>
      <c r="Q67" s="34">
        <f t="shared" si="18"/>
        <v>1.9097609378574854E-4</v>
      </c>
      <c r="R67" s="40">
        <f>'7410 Kab. Buton Utara'!I18</f>
        <v>45.146600999999997</v>
      </c>
      <c r="S67" s="34">
        <f t="shared" si="19"/>
        <v>1.2473324950195045E-2</v>
      </c>
      <c r="T67" s="34">
        <f t="shared" si="20"/>
        <v>3.1183312375487613E-3</v>
      </c>
      <c r="U67" s="22">
        <f t="shared" si="9"/>
        <v>1.0573245388241431E-2</v>
      </c>
      <c r="V67" s="30">
        <f t="shared" si="10"/>
        <v>162037.66060588314</v>
      </c>
      <c r="W67" s="31">
        <f t="shared" si="11"/>
        <v>834459.04730588314</v>
      </c>
    </row>
    <row r="68" spans="2:23" s="2" customFormat="1" x14ac:dyDescent="0.25">
      <c r="B68" s="22">
        <v>20</v>
      </c>
      <c r="C68" s="25" t="str">
        <f>'7410 Kab. Buton Utara'!B21</f>
        <v>Kulisusu Utara</v>
      </c>
      <c r="D68" s="25" t="str">
        <f>'7410 Kab. Buton Utara'!C21</f>
        <v>Pebaoa</v>
      </c>
      <c r="E68" s="26">
        <v>672421.38670000003</v>
      </c>
      <c r="F68" s="25" t="str">
        <f>'7410 Kab. Buton Utara (2)'!D21</f>
        <v>Tertinggal</v>
      </c>
      <c r="G68" s="25">
        <f>'7410 Kab. Buton Utara'!E21</f>
        <v>6</v>
      </c>
      <c r="H68" s="27">
        <f t="shared" si="12"/>
        <v>0</v>
      </c>
      <c r="I68" s="37">
        <f>'7410 Kab. Buton Utara'!F21</f>
        <v>774</v>
      </c>
      <c r="J68" s="34">
        <f t="shared" si="13"/>
        <v>1.6183665788483251E-2</v>
      </c>
      <c r="K68" s="34">
        <f t="shared" si="14"/>
        <v>1.6183665788483252E-3</v>
      </c>
      <c r="L68" s="37">
        <f>'7410 Kab. Buton Utara'!G21</f>
        <v>176</v>
      </c>
      <c r="M68" s="34">
        <f t="shared" si="15"/>
        <v>2.2904737116085372E-2</v>
      </c>
      <c r="N68" s="34">
        <f t="shared" si="16"/>
        <v>1.1452368558042686E-2</v>
      </c>
      <c r="O68" s="40">
        <f>'7410 Kab. Buton Utara'!H21</f>
        <v>78.552738000000005</v>
      </c>
      <c r="P68" s="34">
        <f t="shared" si="17"/>
        <v>4.5064568154982179E-2</v>
      </c>
      <c r="Q68" s="34">
        <f t="shared" si="18"/>
        <v>6.7596852232473265E-3</v>
      </c>
      <c r="R68" s="40">
        <f>'7410 Kab. Buton Utara'!I21</f>
        <v>42.610768999999998</v>
      </c>
      <c r="S68" s="34">
        <f t="shared" si="19"/>
        <v>1.177271281429797E-2</v>
      </c>
      <c r="T68" s="34">
        <f t="shared" si="20"/>
        <v>2.9431782035744926E-3</v>
      </c>
      <c r="U68" s="22">
        <f t="shared" si="9"/>
        <v>2.2773598563712829E-2</v>
      </c>
      <c r="V68" s="30">
        <f t="shared" si="10"/>
        <v>349011.15970933571</v>
      </c>
      <c r="W68" s="31">
        <f t="shared" si="11"/>
        <v>1021432.5464093357</v>
      </c>
    </row>
    <row r="69" spans="2:23" s="2" customFormat="1" x14ac:dyDescent="0.25">
      <c r="B69" s="22">
        <v>23</v>
      </c>
      <c r="C69" s="25" t="str">
        <f>'7410 Kab. Buton Utara'!B24</f>
        <v>Kulisusu Utara</v>
      </c>
      <c r="D69" s="25" t="str">
        <f>'7410 Kab. Buton Utara'!C24</f>
        <v>Labelete</v>
      </c>
      <c r="E69" s="26">
        <v>672421.38670000003</v>
      </c>
      <c r="F69" s="25" t="str">
        <f>'7410 Kab. Buton Utara (2)'!D24</f>
        <v>Tertinggal</v>
      </c>
      <c r="G69" s="25">
        <f>'7410 Kab. Buton Utara'!E24</f>
        <v>1</v>
      </c>
      <c r="H69" s="27">
        <f t="shared" si="12"/>
        <v>0</v>
      </c>
      <c r="I69" s="37">
        <f>'7410 Kab. Buton Utara'!F24</f>
        <v>415</v>
      </c>
      <c r="J69" s="34">
        <f t="shared" si="13"/>
        <v>8.6772885041609162E-3</v>
      </c>
      <c r="K69" s="34">
        <f t="shared" si="14"/>
        <v>8.6772885041609162E-4</v>
      </c>
      <c r="L69" s="37">
        <f>'7410 Kab. Buton Utara'!G24</f>
        <v>5</v>
      </c>
      <c r="M69" s="34">
        <f t="shared" si="15"/>
        <v>6.5070275897969806E-4</v>
      </c>
      <c r="N69" s="34">
        <f t="shared" si="16"/>
        <v>3.2535137948984903E-4</v>
      </c>
      <c r="O69" s="40">
        <f>'7410 Kab. Buton Utara'!H24</f>
        <v>4.0248780000000002</v>
      </c>
      <c r="P69" s="34">
        <f t="shared" si="17"/>
        <v>2.3090142185303373E-3</v>
      </c>
      <c r="Q69" s="34">
        <f t="shared" si="18"/>
        <v>3.4635213277955061E-4</v>
      </c>
      <c r="R69" s="40">
        <f>'7410 Kab. Buton Utara'!I24</f>
        <v>44.525871000000002</v>
      </c>
      <c r="S69" s="34">
        <f t="shared" si="19"/>
        <v>1.2301826613114596E-2</v>
      </c>
      <c r="T69" s="34">
        <f t="shared" si="20"/>
        <v>3.0754566532786489E-3</v>
      </c>
      <c r="U69" s="22">
        <f t="shared" si="9"/>
        <v>4.6148890159641402E-3</v>
      </c>
      <c r="V69" s="30">
        <f t="shared" si="10"/>
        <v>70724.341736571485</v>
      </c>
      <c r="W69" s="31">
        <f t="shared" si="11"/>
        <v>743145.72843657155</v>
      </c>
    </row>
    <row r="70" spans="2:23" s="2" customFormat="1" x14ac:dyDescent="0.25">
      <c r="B70" s="22">
        <v>25</v>
      </c>
      <c r="C70" s="25" t="str">
        <f>'7410 Kab. Buton Utara'!B26</f>
        <v>Kulisusu Utara</v>
      </c>
      <c r="D70" s="25" t="str">
        <f>'7410 Kab. Buton Utara'!C26</f>
        <v>Lanosangia</v>
      </c>
      <c r="E70" s="26">
        <v>672421.38670000003</v>
      </c>
      <c r="F70" s="25" t="str">
        <f>'7410 Kab. Buton Utara (2)'!D26</f>
        <v>Tertinggal</v>
      </c>
      <c r="G70" s="25">
        <f>'7410 Kab. Buton Utara'!E26</f>
        <v>4</v>
      </c>
      <c r="H70" s="27">
        <f t="shared" si="12"/>
        <v>0</v>
      </c>
      <c r="I70" s="37">
        <f>'7410 Kab. Buton Utara'!F26</f>
        <v>844</v>
      </c>
      <c r="J70" s="34">
        <f t="shared" si="13"/>
        <v>1.7647304813281479E-2</v>
      </c>
      <c r="K70" s="34">
        <f t="shared" si="14"/>
        <v>1.7647304813281481E-3</v>
      </c>
      <c r="L70" s="37">
        <f>'7410 Kab. Buton Utara'!G26</f>
        <v>88</v>
      </c>
      <c r="M70" s="34">
        <f t="shared" si="15"/>
        <v>1.1452368558042686E-2</v>
      </c>
      <c r="N70" s="34">
        <f t="shared" si="16"/>
        <v>5.726184279021343E-3</v>
      </c>
      <c r="O70" s="40">
        <f>'7410 Kab. Buton Utara'!H26</f>
        <v>4.5025820000000003</v>
      </c>
      <c r="P70" s="34">
        <f t="shared" si="17"/>
        <v>2.5830660850089779E-3</v>
      </c>
      <c r="Q70" s="34">
        <f t="shared" si="18"/>
        <v>3.8745991275134666E-4</v>
      </c>
      <c r="R70" s="40">
        <f>'7410 Kab. Buton Utara'!I26</f>
        <v>34.076827000000002</v>
      </c>
      <c r="S70" s="34">
        <f t="shared" si="19"/>
        <v>9.4149133495693323E-3</v>
      </c>
      <c r="T70" s="34">
        <f t="shared" si="20"/>
        <v>2.3537283373923331E-3</v>
      </c>
      <c r="U70" s="22">
        <f t="shared" si="9"/>
        <v>1.0232103010493172E-2</v>
      </c>
      <c r="V70" s="30">
        <f t="shared" si="10"/>
        <v>156809.5673578695</v>
      </c>
      <c r="W70" s="31">
        <f t="shared" si="11"/>
        <v>829230.9540578695</v>
      </c>
    </row>
    <row r="71" spans="2:23" s="2" customFormat="1" x14ac:dyDescent="0.25">
      <c r="B71" s="22">
        <v>38</v>
      </c>
      <c r="C71" s="25" t="str">
        <f>'7410 Kab. Buton Utara'!B39</f>
        <v>Kulisusu Utara</v>
      </c>
      <c r="D71" s="25" t="str">
        <f>'7410 Kab. Buton Utara'!C39</f>
        <v>Petetea'a</v>
      </c>
      <c r="E71" s="26">
        <v>672421.38670000003</v>
      </c>
      <c r="F71" s="25" t="str">
        <f>'7410 Kab. Buton Utara (2)'!D39</f>
        <v>Tertinggal</v>
      </c>
      <c r="G71" s="25">
        <f>'7410 Kab. Buton Utara'!E39</f>
        <v>1</v>
      </c>
      <c r="H71" s="27">
        <f t="shared" si="12"/>
        <v>0</v>
      </c>
      <c r="I71" s="37">
        <f>'7410 Kab. Buton Utara'!F39</f>
        <v>150</v>
      </c>
      <c r="J71" s="34">
        <f t="shared" si="13"/>
        <v>3.1363693388533434E-3</v>
      </c>
      <c r="K71" s="34">
        <f t="shared" si="14"/>
        <v>3.1363693388533436E-4</v>
      </c>
      <c r="L71" s="37">
        <f>'7410 Kab. Buton Utara'!G39</f>
        <v>10</v>
      </c>
      <c r="M71" s="34">
        <f t="shared" si="15"/>
        <v>1.3014055179593961E-3</v>
      </c>
      <c r="N71" s="34">
        <f t="shared" si="16"/>
        <v>6.5070275897969806E-4</v>
      </c>
      <c r="O71" s="40">
        <f>'7410 Kab. Buton Utara'!H39</f>
        <v>65.596637000000001</v>
      </c>
      <c r="P71" s="34">
        <f t="shared" si="17"/>
        <v>3.7631840647287501E-2</v>
      </c>
      <c r="Q71" s="34">
        <f t="shared" si="18"/>
        <v>5.644776097093125E-3</v>
      </c>
      <c r="R71" s="40">
        <f>'7410 Kab. Buton Utara'!I39</f>
        <v>49.804184999999997</v>
      </c>
      <c r="S71" s="34">
        <f t="shared" si="19"/>
        <v>1.3760145163190242E-2</v>
      </c>
      <c r="T71" s="34">
        <f t="shared" si="20"/>
        <v>3.4400362907975606E-3</v>
      </c>
      <c r="U71" s="22">
        <f t="shared" si="9"/>
        <v>1.0049152080755719E-2</v>
      </c>
      <c r="V71" s="30">
        <f t="shared" si="10"/>
        <v>154005.79807305781</v>
      </c>
      <c r="W71" s="31">
        <f t="shared" si="11"/>
        <v>826427.18477305782</v>
      </c>
    </row>
    <row r="72" spans="2:23" s="2" customFormat="1" x14ac:dyDescent="0.25">
      <c r="B72" s="22">
        <v>41</v>
      </c>
      <c r="C72" s="25" t="str">
        <f>'7410 Kab. Buton Utara'!B42</f>
        <v>Kulisusu Utara</v>
      </c>
      <c r="D72" s="25" t="str">
        <f>'7410 Kab. Buton Utara'!C42</f>
        <v>Ulunambo</v>
      </c>
      <c r="E72" s="26">
        <v>672421.38670000003</v>
      </c>
      <c r="F72" s="25" t="str">
        <f>'7410 Kab. Buton Utara (2)'!D42</f>
        <v>Tertinggal</v>
      </c>
      <c r="G72" s="25">
        <f>'7410 Kab. Buton Utara'!E42</f>
        <v>3</v>
      </c>
      <c r="H72" s="27">
        <f t="shared" si="12"/>
        <v>0</v>
      </c>
      <c r="I72" s="37">
        <f>'7410 Kab. Buton Utara'!F42</f>
        <v>998</v>
      </c>
      <c r="J72" s="34">
        <f t="shared" si="13"/>
        <v>2.0867310667837577E-2</v>
      </c>
      <c r="K72" s="34">
        <f t="shared" si="14"/>
        <v>2.0867310667837579E-3</v>
      </c>
      <c r="L72" s="37">
        <f>'7410 Kab. Buton Utara'!G42</f>
        <v>55</v>
      </c>
      <c r="M72" s="34">
        <f t="shared" si="15"/>
        <v>7.1577303487766787E-3</v>
      </c>
      <c r="N72" s="34">
        <f t="shared" si="16"/>
        <v>3.5788651743883394E-3</v>
      </c>
      <c r="O72" s="40">
        <f>'7410 Kab. Buton Utara'!H42</f>
        <v>2.73922</v>
      </c>
      <c r="P72" s="34">
        <f t="shared" si="17"/>
        <v>1.5714508434001406E-3</v>
      </c>
      <c r="Q72" s="34">
        <f t="shared" si="18"/>
        <v>2.3571762651002109E-4</v>
      </c>
      <c r="R72" s="40">
        <f>'7410 Kab. Buton Utara'!I42</f>
        <v>35.192273</v>
      </c>
      <c r="S72" s="34">
        <f t="shared" si="19"/>
        <v>9.7230942560875278E-3</v>
      </c>
      <c r="T72" s="34">
        <f t="shared" si="20"/>
        <v>2.4307735640218819E-3</v>
      </c>
      <c r="U72" s="22">
        <f t="shared" si="9"/>
        <v>8.3320874317040008E-3</v>
      </c>
      <c r="V72" s="30">
        <f t="shared" si="10"/>
        <v>127691.34790898404</v>
      </c>
      <c r="W72" s="31">
        <f t="shared" si="11"/>
        <v>800112.73460898409</v>
      </c>
    </row>
    <row r="73" spans="2:23" s="2" customFormat="1" x14ac:dyDescent="0.25">
      <c r="B73" s="22">
        <v>45</v>
      </c>
      <c r="C73" s="25" t="str">
        <f>'7410 Kab. Buton Utara'!B46</f>
        <v>Kulisusu Utara</v>
      </c>
      <c r="D73" s="25" t="str">
        <f>'7410 Kab. Buton Utara'!C46</f>
        <v>Waode Buri</v>
      </c>
      <c r="E73" s="26">
        <v>672421.38670000003</v>
      </c>
      <c r="F73" s="25" t="str">
        <f>'7410 Kab. Buton Utara (2)'!D46</f>
        <v>Berkembang</v>
      </c>
      <c r="G73" s="25">
        <f>'7410 Kab. Buton Utara'!E46</f>
        <v>5</v>
      </c>
      <c r="H73" s="27">
        <f t="shared" si="12"/>
        <v>0</v>
      </c>
      <c r="I73" s="37">
        <f>'7410 Kab. Buton Utara'!F46</f>
        <v>1748</v>
      </c>
      <c r="J73" s="34">
        <f t="shared" si="13"/>
        <v>3.6549157362104297E-2</v>
      </c>
      <c r="K73" s="34">
        <f t="shared" si="14"/>
        <v>3.6549157362104298E-3</v>
      </c>
      <c r="L73" s="37">
        <f>'7410 Kab. Buton Utara'!G46</f>
        <v>106</v>
      </c>
      <c r="M73" s="34">
        <f t="shared" si="15"/>
        <v>1.3794898490369599E-2</v>
      </c>
      <c r="N73" s="34">
        <f t="shared" si="16"/>
        <v>6.8974492451847995E-3</v>
      </c>
      <c r="O73" s="40">
        <f>'7410 Kab. Buton Utara'!H46</f>
        <v>4.186375</v>
      </c>
      <c r="P73" s="34">
        <f t="shared" si="17"/>
        <v>2.4016627085591022E-3</v>
      </c>
      <c r="Q73" s="34">
        <f t="shared" si="18"/>
        <v>3.6024940628386531E-4</v>
      </c>
      <c r="R73" s="40">
        <f>'7410 Kab. Buton Utara'!I46</f>
        <v>45.533005000000003</v>
      </c>
      <c r="S73" s="34">
        <f t="shared" si="19"/>
        <v>1.2580082547606536E-2</v>
      </c>
      <c r="T73" s="34">
        <f t="shared" si="20"/>
        <v>3.145020636901634E-3</v>
      </c>
      <c r="U73" s="22">
        <f t="shared" si="9"/>
        <v>1.4057635024580729E-2</v>
      </c>
      <c r="V73" s="30">
        <f t="shared" si="10"/>
        <v>215436.81333336089</v>
      </c>
      <c r="W73" s="31">
        <f t="shared" si="11"/>
        <v>887858.20003336086</v>
      </c>
    </row>
    <row r="74" spans="2:23" s="2" customFormat="1" x14ac:dyDescent="0.25">
      <c r="B74" s="22">
        <v>53</v>
      </c>
      <c r="C74" s="25" t="str">
        <f>'7410 Kab. Buton Utara'!B54</f>
        <v>Kulisusu Utara</v>
      </c>
      <c r="D74" s="25" t="str">
        <f>'7410 Kab. Buton Utara'!C54</f>
        <v>Lamoahi</v>
      </c>
      <c r="E74" s="26">
        <v>672421.38670000003</v>
      </c>
      <c r="F74" s="25" t="str">
        <f>'7410 Kab. Buton Utara (2)'!D54</f>
        <v>Tertinggal</v>
      </c>
      <c r="G74" s="25">
        <f>'7410 Kab. Buton Utara'!E54</f>
        <v>4</v>
      </c>
      <c r="H74" s="27">
        <f t="shared" si="12"/>
        <v>0</v>
      </c>
      <c r="I74" s="37">
        <f>'7410 Kab. Buton Utara'!F54</f>
        <v>375</v>
      </c>
      <c r="J74" s="34">
        <f t="shared" si="13"/>
        <v>7.8409233471333582E-3</v>
      </c>
      <c r="K74" s="34">
        <f t="shared" si="14"/>
        <v>7.8409233471333584E-4</v>
      </c>
      <c r="L74" s="37">
        <f>'7410 Kab. Buton Utara'!G54</f>
        <v>83</v>
      </c>
      <c r="M74" s="34">
        <f t="shared" si="15"/>
        <v>1.0801665799062988E-2</v>
      </c>
      <c r="N74" s="34">
        <f t="shared" si="16"/>
        <v>5.4008328995314939E-3</v>
      </c>
      <c r="O74" s="40">
        <f>'7410 Kab. Buton Utara'!H54</f>
        <v>51.008271000000001</v>
      </c>
      <c r="P74" s="34">
        <f t="shared" si="17"/>
        <v>2.9262706348279047E-2</v>
      </c>
      <c r="Q74" s="34">
        <f t="shared" si="18"/>
        <v>4.3894059522418573E-3</v>
      </c>
      <c r="R74" s="40">
        <f>'7410 Kab. Buton Utara'!I54</f>
        <v>42.791474999999998</v>
      </c>
      <c r="S74" s="34">
        <f t="shared" si="19"/>
        <v>1.1822639156669789E-2</v>
      </c>
      <c r="T74" s="34">
        <f t="shared" si="20"/>
        <v>2.9556597891674473E-3</v>
      </c>
      <c r="U74" s="22">
        <f t="shared" si="9"/>
        <v>1.3529990975654134E-2</v>
      </c>
      <c r="V74" s="30">
        <f t="shared" si="10"/>
        <v>207350.53478961645</v>
      </c>
      <c r="W74" s="31">
        <f t="shared" si="11"/>
        <v>879771.92148961651</v>
      </c>
    </row>
    <row r="75" spans="2:23" s="2" customFormat="1" ht="30" x14ac:dyDescent="0.25">
      <c r="B75" s="22">
        <v>57</v>
      </c>
      <c r="C75" s="25" t="str">
        <f>'7410 Kab. Buton Utara'!B58</f>
        <v>Kulisusu Utara</v>
      </c>
      <c r="D75" s="25" t="str">
        <f>'7410 Kab. Buton Utara'!C58</f>
        <v>Kurolabu</v>
      </c>
      <c r="E75" s="26">
        <v>672421.38670000003</v>
      </c>
      <c r="F75" s="25" t="str">
        <f>'7410 Kab. Buton Utara (2)'!D58</f>
        <v>Sangat Tertinggal</v>
      </c>
      <c r="G75" s="25">
        <f>'7410 Kab. Buton Utara'!E58</f>
        <v>8</v>
      </c>
      <c r="H75" s="27">
        <f t="shared" ref="H75:H88" si="21">IF(AND(F75="TERTINGGAL",G75&gt;=8),211288.8641,IF(AND(F75="SANGAT TERTINGGAL",G75&gt;=8),422577.7283,0))</f>
        <v>422577.72830000002</v>
      </c>
      <c r="I75" s="37">
        <f>'7410 Kab. Buton Utara'!F58</f>
        <v>763</v>
      </c>
      <c r="J75" s="34">
        <f t="shared" ref="J75:J88" si="22">I75/$I$90</f>
        <v>1.5953665370300674E-2</v>
      </c>
      <c r="K75" s="34">
        <f t="shared" ref="K75:K88" si="23">J75*$H$93</f>
        <v>1.5953665370300675E-3</v>
      </c>
      <c r="L75" s="37">
        <f>'7410 Kab. Buton Utara'!G58</f>
        <v>335</v>
      </c>
      <c r="M75" s="34">
        <f t="shared" ref="M75:M88" si="24">L75/$L$90</f>
        <v>4.3597084851639774E-2</v>
      </c>
      <c r="N75" s="34">
        <f t="shared" ref="N75:N88" si="25">M75*$H$94</f>
        <v>2.1798542425819887E-2</v>
      </c>
      <c r="O75" s="40">
        <f>'7410 Kab. Buton Utara'!H58</f>
        <v>3.414291</v>
      </c>
      <c r="P75" s="34">
        <f t="shared" ref="P75:P88" si="26">O75/$O$90</f>
        <v>1.958729299422284E-3</v>
      </c>
      <c r="Q75" s="34">
        <f t="shared" ref="Q75:Q88" si="27">P75*$H$95</f>
        <v>2.9380939491334261E-4</v>
      </c>
      <c r="R75" s="40">
        <f>'7410 Kab. Buton Utara'!I58</f>
        <v>63.869449000000003</v>
      </c>
      <c r="S75" s="34">
        <f t="shared" ref="S75:S88" si="28">R75/$R$90</f>
        <v>1.7646165472499468E-2</v>
      </c>
      <c r="T75" s="34">
        <f t="shared" ref="T75:T88" si="29">S75*$H$96</f>
        <v>4.4115413681248671E-3</v>
      </c>
      <c r="U75" s="22">
        <f t="shared" si="9"/>
        <v>2.8099259725888164E-2</v>
      </c>
      <c r="V75" s="30">
        <f t="shared" si="10"/>
        <v>430628.26441194676</v>
      </c>
      <c r="W75" s="31">
        <f t="shared" si="11"/>
        <v>1525627.3794119467</v>
      </c>
    </row>
    <row r="76" spans="2:23" s="2" customFormat="1" x14ac:dyDescent="0.25">
      <c r="B76" s="22">
        <v>71</v>
      </c>
      <c r="C76" s="25" t="str">
        <f>'7410 Kab. Buton Utara'!B72</f>
        <v>Kulisusu Utara</v>
      </c>
      <c r="D76" s="25" t="str">
        <f>'7410 Kab. Buton Utara'!C72</f>
        <v>Lelamo</v>
      </c>
      <c r="E76" s="26">
        <v>672421.38670000003</v>
      </c>
      <c r="F76" s="25" t="str">
        <f>'7410 Kab. Buton Utara (2)'!D72</f>
        <v>Tertinggal</v>
      </c>
      <c r="G76" s="25">
        <f>'7410 Kab. Buton Utara'!E72</f>
        <v>3</v>
      </c>
      <c r="H76" s="27">
        <f t="shared" si="21"/>
        <v>0</v>
      </c>
      <c r="I76" s="37">
        <f>'7410 Kab. Buton Utara'!F72</f>
        <v>1164</v>
      </c>
      <c r="J76" s="34">
        <f t="shared" si="22"/>
        <v>2.4338226069501943E-2</v>
      </c>
      <c r="K76" s="34">
        <f t="shared" si="23"/>
        <v>2.4338226069501945E-3</v>
      </c>
      <c r="L76" s="37">
        <f>'7410 Kab. Buton Utara'!G72</f>
        <v>45</v>
      </c>
      <c r="M76" s="34">
        <f t="shared" si="24"/>
        <v>5.8563248308172826E-3</v>
      </c>
      <c r="N76" s="34">
        <f t="shared" si="25"/>
        <v>2.9281624154086413E-3</v>
      </c>
      <c r="O76" s="40">
        <f>'7410 Kab. Buton Utara'!H72</f>
        <v>3.025598</v>
      </c>
      <c r="P76" s="34">
        <f t="shared" si="26"/>
        <v>1.7357417545468339E-3</v>
      </c>
      <c r="Q76" s="34">
        <f t="shared" si="27"/>
        <v>2.6036126318202508E-4</v>
      </c>
      <c r="R76" s="40">
        <f>'7410 Kab. Buton Utara'!I72</f>
        <v>28.973583000000001</v>
      </c>
      <c r="S76" s="34">
        <f t="shared" si="28"/>
        <v>8.004964000068289E-3</v>
      </c>
      <c r="T76" s="34">
        <f t="shared" si="29"/>
        <v>2.0012410000170722E-3</v>
      </c>
      <c r="U76" s="22">
        <f t="shared" ref="U76:U88" si="30">K76+N76+Q76+T76</f>
        <v>7.6235872855579334E-3</v>
      </c>
      <c r="V76" s="30">
        <f t="shared" ref="V76:V88" si="31">U76*$E$99</f>
        <v>116833.40391875857</v>
      </c>
      <c r="W76" s="31">
        <f t="shared" ref="W76:W88" si="32">E76+H76+V76</f>
        <v>789254.79061875865</v>
      </c>
    </row>
    <row r="77" spans="2:23" s="2" customFormat="1" x14ac:dyDescent="0.25">
      <c r="B77" s="22">
        <v>73</v>
      </c>
      <c r="C77" s="25" t="str">
        <f>'7410 Kab. Buton Utara'!B74</f>
        <v>Kulisusu Utara</v>
      </c>
      <c r="D77" s="25" t="str">
        <f>'7410 Kab. Buton Utara'!C74</f>
        <v>Wowonga Jaya</v>
      </c>
      <c r="E77" s="26">
        <v>672421.38670000003</v>
      </c>
      <c r="F77" s="25" t="str">
        <f>'7410 Kab. Buton Utara (2)'!D74</f>
        <v>Tertinggal</v>
      </c>
      <c r="G77" s="25">
        <f>'7410 Kab. Buton Utara'!E74</f>
        <v>3</v>
      </c>
      <c r="H77" s="27">
        <f t="shared" si="21"/>
        <v>0</v>
      </c>
      <c r="I77" s="37">
        <f>'7410 Kab. Buton Utara'!F74</f>
        <v>421</v>
      </c>
      <c r="J77" s="34">
        <f t="shared" si="22"/>
        <v>8.8027432777150506E-3</v>
      </c>
      <c r="K77" s="34">
        <f t="shared" si="23"/>
        <v>8.8027432777150515E-4</v>
      </c>
      <c r="L77" s="37">
        <f>'7410 Kab. Buton Utara'!G74</f>
        <v>41</v>
      </c>
      <c r="M77" s="34">
        <f t="shared" si="24"/>
        <v>5.3357626236335241E-3</v>
      </c>
      <c r="N77" s="34">
        <f t="shared" si="25"/>
        <v>2.6678813118167621E-3</v>
      </c>
      <c r="O77" s="40">
        <f>'7410 Kab. Buton Utara'!H74</f>
        <v>3.6020660000000002</v>
      </c>
      <c r="P77" s="34">
        <f t="shared" si="26"/>
        <v>2.0664530974813891E-3</v>
      </c>
      <c r="Q77" s="34">
        <f t="shared" si="27"/>
        <v>3.0996796462220836E-4</v>
      </c>
      <c r="R77" s="40">
        <f>'7410 Kab. Buton Utara'!I74</f>
        <v>41.880684000000002</v>
      </c>
      <c r="S77" s="34">
        <f t="shared" si="28"/>
        <v>1.1571001340021909E-2</v>
      </c>
      <c r="T77" s="34">
        <f t="shared" si="29"/>
        <v>2.8927503350054773E-3</v>
      </c>
      <c r="U77" s="22">
        <f t="shared" si="30"/>
        <v>6.7508739392159525E-3</v>
      </c>
      <c r="V77" s="30">
        <f t="shared" si="31"/>
        <v>103458.85108959109</v>
      </c>
      <c r="W77" s="31">
        <f t="shared" si="32"/>
        <v>775880.23778959108</v>
      </c>
    </row>
    <row r="78" spans="2:23" s="2" customFormat="1" x14ac:dyDescent="0.25">
      <c r="B78" s="22">
        <v>3</v>
      </c>
      <c r="C78" s="25" t="str">
        <f>'7410 Kab. Buton Utara'!B4</f>
        <v>Wakorumba Utara</v>
      </c>
      <c r="D78" s="25" t="str">
        <f>'7410 Kab. Buton Utara'!C4</f>
        <v>Labuko</v>
      </c>
      <c r="E78" s="26">
        <v>672421.38670000003</v>
      </c>
      <c r="F78" s="25" t="str">
        <f>'7410 Kab. Buton Utara (2)'!D4</f>
        <v>Tertinggal</v>
      </c>
      <c r="G78" s="25">
        <f>'7410 Kab. Buton Utara'!E4</f>
        <v>5</v>
      </c>
      <c r="H78" s="27">
        <f t="shared" si="21"/>
        <v>0</v>
      </c>
      <c r="I78" s="37">
        <f>'7410 Kab. Buton Utara'!F4</f>
        <v>336</v>
      </c>
      <c r="J78" s="34">
        <f t="shared" si="22"/>
        <v>7.0254673190314892E-3</v>
      </c>
      <c r="K78" s="34">
        <f t="shared" si="23"/>
        <v>7.0254673190314895E-4</v>
      </c>
      <c r="L78" s="37">
        <f>'7410 Kab. Buton Utara'!G4</f>
        <v>105</v>
      </c>
      <c r="M78" s="34">
        <f t="shared" si="24"/>
        <v>1.3664757938573659E-2</v>
      </c>
      <c r="N78" s="34">
        <f t="shared" si="25"/>
        <v>6.8323789692868297E-3</v>
      </c>
      <c r="O78" s="40">
        <f>'7410 Kab. Buton Utara'!H4</f>
        <v>7.2661350000000002</v>
      </c>
      <c r="P78" s="34">
        <f t="shared" si="26"/>
        <v>4.1684764181078122E-3</v>
      </c>
      <c r="Q78" s="34">
        <f t="shared" si="27"/>
        <v>6.2527146271617185E-4</v>
      </c>
      <c r="R78" s="40">
        <f>'7410 Kab. Buton Utara'!I4</f>
        <v>55.652802000000001</v>
      </c>
      <c r="S78" s="34">
        <f t="shared" si="28"/>
        <v>1.5376029830792018E-2</v>
      </c>
      <c r="T78" s="34">
        <f t="shared" si="29"/>
        <v>3.8440074576980045E-3</v>
      </c>
      <c r="U78" s="22">
        <f t="shared" si="30"/>
        <v>1.2004204621604155E-2</v>
      </c>
      <c r="V78" s="30">
        <f t="shared" si="31"/>
        <v>183967.47288985294</v>
      </c>
      <c r="W78" s="31">
        <f t="shared" si="32"/>
        <v>856388.85958985297</v>
      </c>
    </row>
    <row r="79" spans="2:23" s="2" customFormat="1" ht="30" x14ac:dyDescent="0.25">
      <c r="B79" s="22">
        <v>18</v>
      </c>
      <c r="C79" s="25" t="str">
        <f>'7410 Kab. Buton Utara'!B19</f>
        <v>Wakorumba Utara</v>
      </c>
      <c r="D79" s="25" t="str">
        <f>'7410 Kab. Buton Utara'!C19</f>
        <v>Wamorapa</v>
      </c>
      <c r="E79" s="26">
        <v>672421.38670000003</v>
      </c>
      <c r="F79" s="25" t="str">
        <f>'7410 Kab. Buton Utara (2)'!D19</f>
        <v>Sangat Tertinggal</v>
      </c>
      <c r="G79" s="25">
        <f>'7410 Kab. Buton Utara'!E19</f>
        <v>3</v>
      </c>
      <c r="H79" s="27">
        <f t="shared" si="21"/>
        <v>0</v>
      </c>
      <c r="I79" s="37">
        <f>'7410 Kab. Buton Utara'!F19</f>
        <v>287</v>
      </c>
      <c r="J79" s="34">
        <f t="shared" si="22"/>
        <v>6.0009200016727304E-3</v>
      </c>
      <c r="K79" s="34">
        <f t="shared" si="23"/>
        <v>6.0009200016727308E-4</v>
      </c>
      <c r="L79" s="37">
        <f>'7410 Kab. Buton Utara'!G19</f>
        <v>62</v>
      </c>
      <c r="M79" s="34">
        <f t="shared" si="24"/>
        <v>8.068714211348256E-3</v>
      </c>
      <c r="N79" s="34">
        <f t="shared" si="25"/>
        <v>4.034357105674128E-3</v>
      </c>
      <c r="O79" s="40">
        <f>'7410 Kab. Buton Utara'!H19</f>
        <v>3.519355</v>
      </c>
      <c r="P79" s="34">
        <f t="shared" si="26"/>
        <v>2.019002994638803E-3</v>
      </c>
      <c r="Q79" s="34">
        <f t="shared" si="27"/>
        <v>3.0285044919582042E-4</v>
      </c>
      <c r="R79" s="40">
        <f>'7410 Kab. Buton Utara'!I19</f>
        <v>38.816724999999998</v>
      </c>
      <c r="S79" s="34">
        <f t="shared" si="28"/>
        <v>1.0724475679295541E-2</v>
      </c>
      <c r="T79" s="34">
        <f t="shared" si="29"/>
        <v>2.6811189198238852E-3</v>
      </c>
      <c r="U79" s="22">
        <f t="shared" si="30"/>
        <v>7.6184184748611071E-3</v>
      </c>
      <c r="V79" s="30">
        <f t="shared" si="31"/>
        <v>116754.19058712061</v>
      </c>
      <c r="W79" s="31">
        <f t="shared" si="32"/>
        <v>789175.57728712063</v>
      </c>
    </row>
    <row r="80" spans="2:23" s="2" customFormat="1" x14ac:dyDescent="0.25">
      <c r="B80" s="22">
        <v>30</v>
      </c>
      <c r="C80" s="25" t="str">
        <f>'7410 Kab. Buton Utara'!B31</f>
        <v>Wakorumba Utara</v>
      </c>
      <c r="D80" s="25" t="str">
        <f>'7410 Kab. Buton Utara'!C31</f>
        <v>Lasiwa</v>
      </c>
      <c r="E80" s="26">
        <v>672421.38670000003</v>
      </c>
      <c r="F80" s="25" t="str">
        <f>'7410 Kab. Buton Utara (2)'!D31</f>
        <v>Tertinggal</v>
      </c>
      <c r="G80" s="25">
        <f>'7410 Kab. Buton Utara'!E31</f>
        <v>5</v>
      </c>
      <c r="H80" s="27">
        <f t="shared" si="21"/>
        <v>0</v>
      </c>
      <c r="I80" s="37">
        <f>'7410 Kab. Buton Utara'!F31</f>
        <v>726</v>
      </c>
      <c r="J80" s="34">
        <f t="shared" si="22"/>
        <v>1.5180027600050182E-2</v>
      </c>
      <c r="K80" s="34">
        <f t="shared" si="23"/>
        <v>1.5180027600050182E-3</v>
      </c>
      <c r="L80" s="37">
        <f>'7410 Kab. Buton Utara'!G31</f>
        <v>129</v>
      </c>
      <c r="M80" s="34">
        <f t="shared" si="24"/>
        <v>1.678813118167621E-2</v>
      </c>
      <c r="N80" s="34">
        <f t="shared" si="25"/>
        <v>8.394065590838105E-3</v>
      </c>
      <c r="O80" s="40">
        <f>'7410 Kab. Buton Utara'!H31</f>
        <v>4.0690359999999997</v>
      </c>
      <c r="P80" s="34">
        <f t="shared" si="26"/>
        <v>2.3343470236145813E-3</v>
      </c>
      <c r="Q80" s="34">
        <f t="shared" si="27"/>
        <v>3.5015205354218718E-4</v>
      </c>
      <c r="R80" s="40">
        <f>'7410 Kab. Buton Utara'!I31</f>
        <v>33.317782000000001</v>
      </c>
      <c r="S80" s="34">
        <f t="shared" si="28"/>
        <v>9.2052006640712426E-3</v>
      </c>
      <c r="T80" s="34">
        <f t="shared" si="29"/>
        <v>2.3013001660178107E-3</v>
      </c>
      <c r="U80" s="22">
        <f t="shared" si="30"/>
        <v>1.2563520570403122E-2</v>
      </c>
      <c r="V80" s="30">
        <f t="shared" si="31"/>
        <v>192539.13131213217</v>
      </c>
      <c r="W80" s="31">
        <f t="shared" si="32"/>
        <v>864960.51801213226</v>
      </c>
    </row>
    <row r="81" spans="1:23" s="2" customFormat="1" x14ac:dyDescent="0.25">
      <c r="B81" s="22">
        <v>31</v>
      </c>
      <c r="C81" s="25" t="str">
        <f>'7410 Kab. Buton Utara'!B32</f>
        <v>Wakorumba Utara</v>
      </c>
      <c r="D81" s="25" t="str">
        <f>'7410 Kab. Buton Utara'!C32</f>
        <v>Labuan Bajo</v>
      </c>
      <c r="E81" s="26">
        <v>672421.38670000003</v>
      </c>
      <c r="F81" s="25" t="str">
        <f>'7410 Kab. Buton Utara (2)'!D32</f>
        <v>Tertinggal</v>
      </c>
      <c r="G81" s="25">
        <f>'7410 Kab. Buton Utara'!E32</f>
        <v>6</v>
      </c>
      <c r="H81" s="27">
        <f t="shared" si="21"/>
        <v>0</v>
      </c>
      <c r="I81" s="37">
        <f>'7410 Kab. Buton Utara'!F32</f>
        <v>587</v>
      </c>
      <c r="J81" s="34">
        <f t="shared" si="22"/>
        <v>1.2273658679379417E-2</v>
      </c>
      <c r="K81" s="34">
        <f t="shared" si="23"/>
        <v>1.2273658679379418E-3</v>
      </c>
      <c r="L81" s="37">
        <f>'7410 Kab. Buton Utara'!G32</f>
        <v>170</v>
      </c>
      <c r="M81" s="34">
        <f t="shared" si="24"/>
        <v>2.2123893805309734E-2</v>
      </c>
      <c r="N81" s="34">
        <f t="shared" si="25"/>
        <v>1.1061946902654867E-2</v>
      </c>
      <c r="O81" s="40">
        <f>'7410 Kab. Buton Utara'!H32</f>
        <v>18.136274</v>
      </c>
      <c r="P81" s="34">
        <f t="shared" si="26"/>
        <v>1.0404517736230037E-2</v>
      </c>
      <c r="Q81" s="34">
        <f t="shared" si="27"/>
        <v>1.5606776604345056E-3</v>
      </c>
      <c r="R81" s="40">
        <f>'7410 Kab. Buton Utara'!I32</f>
        <v>35.636426999999998</v>
      </c>
      <c r="S81" s="34">
        <f t="shared" si="28"/>
        <v>9.8458073075070335E-3</v>
      </c>
      <c r="T81" s="34">
        <f t="shared" si="29"/>
        <v>2.4614518268767584E-3</v>
      </c>
      <c r="U81" s="22">
        <f t="shared" si="30"/>
        <v>1.6311442257904072E-2</v>
      </c>
      <c r="V81" s="30">
        <f t="shared" si="31"/>
        <v>249976.97939727115</v>
      </c>
      <c r="W81" s="31">
        <f t="shared" si="32"/>
        <v>922398.36609727121</v>
      </c>
    </row>
    <row r="82" spans="1:23" s="2" customFormat="1" x14ac:dyDescent="0.25">
      <c r="B82" s="22">
        <v>46</v>
      </c>
      <c r="C82" s="25" t="str">
        <f>'7410 Kab. Buton Utara'!B47</f>
        <v>Wakorumba Utara</v>
      </c>
      <c r="D82" s="25" t="str">
        <f>'7410 Kab. Buton Utara'!C47</f>
        <v>Laba Jaya</v>
      </c>
      <c r="E82" s="26">
        <v>672421.38670000003</v>
      </c>
      <c r="F82" s="25" t="str">
        <f>'7410 Kab. Buton Utara (2)'!D47</f>
        <v>Tertinggal</v>
      </c>
      <c r="G82" s="25">
        <f>'7410 Kab. Buton Utara'!E47</f>
        <v>6</v>
      </c>
      <c r="H82" s="27">
        <f t="shared" si="21"/>
        <v>0</v>
      </c>
      <c r="I82" s="37">
        <f>'7410 Kab. Buton Utara'!F47</f>
        <v>499</v>
      </c>
      <c r="J82" s="34">
        <f t="shared" si="22"/>
        <v>1.0433655333918788E-2</v>
      </c>
      <c r="K82" s="34">
        <f t="shared" si="23"/>
        <v>1.0433655333918789E-3</v>
      </c>
      <c r="L82" s="37">
        <f>'7410 Kab. Buton Utara'!G47</f>
        <v>158</v>
      </c>
      <c r="M82" s="34">
        <f t="shared" si="24"/>
        <v>2.0562207183758459E-2</v>
      </c>
      <c r="N82" s="34">
        <f t="shared" si="25"/>
        <v>1.0281103591879229E-2</v>
      </c>
      <c r="O82" s="40">
        <f>'7410 Kab. Buton Utara'!H47</f>
        <v>15.166459</v>
      </c>
      <c r="P82" s="34">
        <f t="shared" si="26"/>
        <v>8.7007778809090365E-3</v>
      </c>
      <c r="Q82" s="34">
        <f t="shared" si="27"/>
        <v>1.3051166821363555E-3</v>
      </c>
      <c r="R82" s="40">
        <f>'7410 Kab. Buton Utara'!I47</f>
        <v>60.870412999999999</v>
      </c>
      <c r="S82" s="34">
        <f t="shared" si="28"/>
        <v>1.6817577057497125E-2</v>
      </c>
      <c r="T82" s="34">
        <f t="shared" si="29"/>
        <v>4.2043942643742813E-3</v>
      </c>
      <c r="U82" s="22">
        <f t="shared" si="30"/>
        <v>1.6833980071781746E-2</v>
      </c>
      <c r="V82" s="30">
        <f t="shared" si="31"/>
        <v>257985.00359701342</v>
      </c>
      <c r="W82" s="31">
        <f t="shared" si="32"/>
        <v>930406.39029701345</v>
      </c>
    </row>
    <row r="83" spans="1:23" s="2" customFormat="1" x14ac:dyDescent="0.25">
      <c r="B83" s="22">
        <v>47</v>
      </c>
      <c r="C83" s="25" t="str">
        <f>'7410 Kab. Buton Utara'!B48</f>
        <v>Wakorumba Utara</v>
      </c>
      <c r="D83" s="25" t="str">
        <f>'7410 Kab. Buton Utara'!C48</f>
        <v>Matalagi</v>
      </c>
      <c r="E83" s="26">
        <v>672421.38670000003</v>
      </c>
      <c r="F83" s="25" t="str">
        <f>'7410 Kab. Buton Utara (2)'!D48</f>
        <v>Tertinggal</v>
      </c>
      <c r="G83" s="25">
        <f>'7410 Kab. Buton Utara'!E48</f>
        <v>4</v>
      </c>
      <c r="H83" s="27">
        <f t="shared" si="21"/>
        <v>0</v>
      </c>
      <c r="I83" s="37">
        <f>'7410 Kab. Buton Utara'!F48</f>
        <v>497</v>
      </c>
      <c r="J83" s="34">
        <f t="shared" si="22"/>
        <v>1.039183707606741E-2</v>
      </c>
      <c r="K83" s="34">
        <f t="shared" si="23"/>
        <v>1.0391837076067412E-3</v>
      </c>
      <c r="L83" s="37">
        <f>'7410 Kab. Buton Utara'!G48</f>
        <v>94</v>
      </c>
      <c r="M83" s="34">
        <f t="shared" si="24"/>
        <v>1.2233211868818324E-2</v>
      </c>
      <c r="N83" s="34">
        <f t="shared" si="25"/>
        <v>6.1166059344091618E-3</v>
      </c>
      <c r="O83" s="40">
        <f>'7410 Kab. Buton Utara'!H48</f>
        <v>6.8011030000000003</v>
      </c>
      <c r="P83" s="34">
        <f t="shared" si="26"/>
        <v>3.9016942945076434E-3</v>
      </c>
      <c r="Q83" s="34">
        <f t="shared" si="27"/>
        <v>5.852541441761465E-4</v>
      </c>
      <c r="R83" s="40">
        <f>'7410 Kab. Buton Utara'!I48</f>
        <v>36.001550999999999</v>
      </c>
      <c r="S83" s="34">
        <f t="shared" si="28"/>
        <v>9.9466855618658735E-3</v>
      </c>
      <c r="T83" s="34">
        <f t="shared" si="29"/>
        <v>2.4866713904664684E-3</v>
      </c>
      <c r="U83" s="22">
        <f t="shared" si="30"/>
        <v>1.0227715176658518E-2</v>
      </c>
      <c r="V83" s="30">
        <f t="shared" si="31"/>
        <v>156742.32269423146</v>
      </c>
      <c r="W83" s="31">
        <f t="shared" si="32"/>
        <v>829163.70939423144</v>
      </c>
    </row>
    <row r="84" spans="1:23" s="2" customFormat="1" x14ac:dyDescent="0.25">
      <c r="B84" s="22">
        <v>58</v>
      </c>
      <c r="C84" s="25" t="str">
        <f>'7410 Kab. Buton Utara'!B59</f>
        <v>Wakorumba Utara</v>
      </c>
      <c r="D84" s="25" t="str">
        <f>'7410 Kab. Buton Utara'!C59</f>
        <v>Wantulasi</v>
      </c>
      <c r="E84" s="26">
        <v>672421.38670000003</v>
      </c>
      <c r="F84" s="25" t="str">
        <f>'7410 Kab. Buton Utara (2)'!D59</f>
        <v>Tertinggal</v>
      </c>
      <c r="G84" s="25">
        <f>'7410 Kab. Buton Utara'!E59</f>
        <v>4</v>
      </c>
      <c r="H84" s="27">
        <f t="shared" si="21"/>
        <v>0</v>
      </c>
      <c r="I84" s="37">
        <f>'7410 Kab. Buton Utara'!F59</f>
        <v>1185</v>
      </c>
      <c r="J84" s="34">
        <f t="shared" si="22"/>
        <v>2.4777317776941414E-2</v>
      </c>
      <c r="K84" s="34">
        <f t="shared" si="23"/>
        <v>2.4777317776941417E-3</v>
      </c>
      <c r="L84" s="37">
        <f>'7410 Kab. Buton Utara'!G59</f>
        <v>92</v>
      </c>
      <c r="M84" s="34">
        <f t="shared" si="24"/>
        <v>1.1972930765226444E-2</v>
      </c>
      <c r="N84" s="34">
        <f t="shared" si="25"/>
        <v>5.9864653826132222E-3</v>
      </c>
      <c r="O84" s="40">
        <f>'7410 Kab. Buton Utara'!H59</f>
        <v>2.7884519999999999</v>
      </c>
      <c r="P84" s="34">
        <f t="shared" si="26"/>
        <v>1.5996945288004646E-3</v>
      </c>
      <c r="Q84" s="34">
        <f t="shared" si="27"/>
        <v>2.3995417932006968E-4</v>
      </c>
      <c r="R84" s="40">
        <f>'7410 Kab. Buton Utara'!I59</f>
        <v>56.314490999999997</v>
      </c>
      <c r="S84" s="34">
        <f t="shared" si="28"/>
        <v>1.555884452182423E-2</v>
      </c>
      <c r="T84" s="34">
        <f t="shared" si="29"/>
        <v>3.8897111304560575E-3</v>
      </c>
      <c r="U84" s="22">
        <f t="shared" si="30"/>
        <v>1.2593862470083492E-2</v>
      </c>
      <c r="V84" s="30">
        <f t="shared" si="31"/>
        <v>193004.12860123444</v>
      </c>
      <c r="W84" s="31">
        <f t="shared" si="32"/>
        <v>865425.51530123444</v>
      </c>
    </row>
    <row r="85" spans="1:23" s="2" customFormat="1" x14ac:dyDescent="0.25">
      <c r="B85" s="22">
        <v>60</v>
      </c>
      <c r="C85" s="25" t="str">
        <f>'7410 Kab. Buton Utara'!B61</f>
        <v>Wakorumba Utara</v>
      </c>
      <c r="D85" s="25" t="str">
        <f>'7410 Kab. Buton Utara'!C61</f>
        <v>Oengkapala</v>
      </c>
      <c r="E85" s="26">
        <v>672421.38670000003</v>
      </c>
      <c r="F85" s="25" t="str">
        <f>'7410 Kab. Buton Utara (2)'!D61</f>
        <v>Tertinggal</v>
      </c>
      <c r="G85" s="25">
        <f>'7410 Kab. Buton Utara'!E61</f>
        <v>2</v>
      </c>
      <c r="H85" s="27">
        <f t="shared" si="21"/>
        <v>0</v>
      </c>
      <c r="I85" s="37">
        <f>'7410 Kab. Buton Utara'!F61</f>
        <v>448</v>
      </c>
      <c r="J85" s="34">
        <f t="shared" si="22"/>
        <v>9.3672897587086523E-3</v>
      </c>
      <c r="K85" s="34">
        <f t="shared" si="23"/>
        <v>9.367289758708653E-4</v>
      </c>
      <c r="L85" s="37">
        <f>'7410 Kab. Buton Utara'!G61</f>
        <v>26</v>
      </c>
      <c r="M85" s="34">
        <f t="shared" si="24"/>
        <v>3.3836543466944299E-3</v>
      </c>
      <c r="N85" s="34">
        <f t="shared" si="25"/>
        <v>1.691827173347215E-3</v>
      </c>
      <c r="O85" s="40">
        <f>'7410 Kab. Buton Utara'!H61</f>
        <v>10.408353999999999</v>
      </c>
      <c r="P85" s="34">
        <f t="shared" si="26"/>
        <v>5.9711219513975608E-3</v>
      </c>
      <c r="Q85" s="34">
        <f t="shared" si="27"/>
        <v>8.9566829270963406E-4</v>
      </c>
      <c r="R85" s="40">
        <f>'7410 Kab. Buton Utara'!I61</f>
        <v>36.957500000000003</v>
      </c>
      <c r="S85" s="34">
        <f t="shared" si="28"/>
        <v>1.021079985283573E-2</v>
      </c>
      <c r="T85" s="34">
        <f t="shared" si="29"/>
        <v>2.5526999632089326E-3</v>
      </c>
      <c r="U85" s="22">
        <f t="shared" si="30"/>
        <v>6.0769244051366474E-3</v>
      </c>
      <c r="V85" s="30">
        <f t="shared" si="31"/>
        <v>93130.403970593616</v>
      </c>
      <c r="W85" s="31">
        <f t="shared" si="32"/>
        <v>765551.79067059362</v>
      </c>
    </row>
    <row r="86" spans="1:23" s="2" customFormat="1" x14ac:dyDescent="0.25">
      <c r="B86" s="22">
        <v>66</v>
      </c>
      <c r="C86" s="25" t="str">
        <f>'7410 Kab. Buton Utara'!B67</f>
        <v>Wakorumba Utara</v>
      </c>
      <c r="D86" s="25" t="str">
        <f>'7410 Kab. Buton Utara'!C67</f>
        <v>Sumampeno</v>
      </c>
      <c r="E86" s="26">
        <v>672421.38670000003</v>
      </c>
      <c r="F86" s="25" t="str">
        <f>'7410 Kab. Buton Utara (2)'!D67</f>
        <v>Tertinggal</v>
      </c>
      <c r="G86" s="25">
        <f>'7410 Kab. Buton Utara'!E67</f>
        <v>3</v>
      </c>
      <c r="H86" s="27">
        <f t="shared" si="21"/>
        <v>0</v>
      </c>
      <c r="I86" s="37">
        <f>'7410 Kab. Buton Utara'!F67</f>
        <v>307</v>
      </c>
      <c r="J86" s="34">
        <f t="shared" si="22"/>
        <v>6.4191025801865094E-3</v>
      </c>
      <c r="K86" s="34">
        <f t="shared" si="23"/>
        <v>6.4191025801865103E-4</v>
      </c>
      <c r="L86" s="37">
        <f>'7410 Kab. Buton Utara'!G67</f>
        <v>48</v>
      </c>
      <c r="M86" s="34">
        <f t="shared" si="24"/>
        <v>6.2467464862051014E-3</v>
      </c>
      <c r="N86" s="34">
        <f t="shared" si="25"/>
        <v>3.1233732431025507E-3</v>
      </c>
      <c r="O86" s="40">
        <f>'7410 Kab. Buton Utara'!H67</f>
        <v>16.291105000000002</v>
      </c>
      <c r="P86" s="34">
        <f t="shared" si="26"/>
        <v>9.3459710034864852E-3</v>
      </c>
      <c r="Q86" s="34">
        <f t="shared" si="27"/>
        <v>1.4018956505229727E-3</v>
      </c>
      <c r="R86" s="40">
        <f>'7410 Kab. Buton Utara'!I67</f>
        <v>63.637138</v>
      </c>
      <c r="S86" s="34">
        <f t="shared" si="28"/>
        <v>1.7581981446940051E-2</v>
      </c>
      <c r="T86" s="34">
        <f t="shared" si="29"/>
        <v>4.3954953617350127E-3</v>
      </c>
      <c r="U86" s="22">
        <f t="shared" si="30"/>
        <v>9.5626745133791866E-3</v>
      </c>
      <c r="V86" s="30">
        <f t="shared" si="31"/>
        <v>146550.40627418793</v>
      </c>
      <c r="W86" s="31">
        <f t="shared" si="32"/>
        <v>818971.79297418799</v>
      </c>
    </row>
    <row r="87" spans="1:23" s="2" customFormat="1" x14ac:dyDescent="0.25">
      <c r="B87" s="22">
        <v>72</v>
      </c>
      <c r="C87" s="25" t="str">
        <f>'7410 Kab. Buton Utara'!B73</f>
        <v>Wakorumba Utara</v>
      </c>
      <c r="D87" s="25" t="str">
        <f>'7410 Kab. Buton Utara'!C73</f>
        <v>Labaraga</v>
      </c>
      <c r="E87" s="26">
        <v>672421.38670000003</v>
      </c>
      <c r="F87" s="25" t="str">
        <f>'7410 Kab. Buton Utara (2)'!D73</f>
        <v>Tertinggal</v>
      </c>
      <c r="G87" s="25">
        <f>'7410 Kab. Buton Utara'!E73</f>
        <v>3</v>
      </c>
      <c r="H87" s="27">
        <f t="shared" si="21"/>
        <v>0</v>
      </c>
      <c r="I87" s="37">
        <f>'7410 Kab. Buton Utara'!F73</f>
        <v>323</v>
      </c>
      <c r="J87" s="34">
        <f t="shared" si="22"/>
        <v>6.7536486429975329E-3</v>
      </c>
      <c r="K87" s="34">
        <f t="shared" si="23"/>
        <v>6.7536486429975332E-4</v>
      </c>
      <c r="L87" s="37">
        <f>'7410 Kab. Buton Utara'!G73</f>
        <v>57</v>
      </c>
      <c r="M87" s="34">
        <f t="shared" si="24"/>
        <v>7.4180114523685579E-3</v>
      </c>
      <c r="N87" s="34">
        <f t="shared" si="25"/>
        <v>3.709005726184279E-3</v>
      </c>
      <c r="O87" s="40">
        <f>'7410 Kab. Buton Utara'!H73</f>
        <v>4.5340689999999997</v>
      </c>
      <c r="P87" s="34">
        <f t="shared" si="26"/>
        <v>2.6011297209002676E-3</v>
      </c>
      <c r="Q87" s="34">
        <f t="shared" si="27"/>
        <v>3.9016945813504016E-4</v>
      </c>
      <c r="R87" s="40">
        <f>'7410 Kab. Buton Utara'!I73</f>
        <v>33.775844999999997</v>
      </c>
      <c r="S87" s="34">
        <f t="shared" si="28"/>
        <v>9.331756562413647E-3</v>
      </c>
      <c r="T87" s="34">
        <f t="shared" si="29"/>
        <v>2.3329391406034117E-3</v>
      </c>
      <c r="U87" s="22">
        <f t="shared" si="30"/>
        <v>7.1074791892224848E-3</v>
      </c>
      <c r="V87" s="30">
        <f t="shared" si="31"/>
        <v>108923.91676706946</v>
      </c>
      <c r="W87" s="31">
        <f t="shared" si="32"/>
        <v>781345.30346706952</v>
      </c>
    </row>
    <row r="88" spans="1:23" s="2" customFormat="1" ht="30" x14ac:dyDescent="0.25">
      <c r="B88" s="22">
        <v>75</v>
      </c>
      <c r="C88" s="25" t="str">
        <f>'7410 Kab. Buton Utara'!B76</f>
        <v>Wakorumba Utara</v>
      </c>
      <c r="D88" s="25" t="str">
        <f>'7410 Kab. Buton Utara'!C76</f>
        <v>Laeya</v>
      </c>
      <c r="E88" s="26">
        <v>672421.38670000003</v>
      </c>
      <c r="F88" s="25" t="str">
        <f>'7410 Kab. Buton Utara (2)'!D76</f>
        <v>Sangat Tertinggal</v>
      </c>
      <c r="G88" s="25">
        <f>'7410 Kab. Buton Utara'!E76</f>
        <v>4</v>
      </c>
      <c r="H88" s="27">
        <f t="shared" si="21"/>
        <v>0</v>
      </c>
      <c r="I88" s="37">
        <f>'7410 Kab. Buton Utara'!F76</f>
        <v>877</v>
      </c>
      <c r="J88" s="34">
        <f t="shared" si="22"/>
        <v>1.8337306067829216E-2</v>
      </c>
      <c r="K88" s="34">
        <f t="shared" si="23"/>
        <v>1.8337306067829216E-3</v>
      </c>
      <c r="L88" s="37">
        <f>'7410 Kab. Buton Utara'!G76</f>
        <v>86</v>
      </c>
      <c r="M88" s="34">
        <f t="shared" si="24"/>
        <v>1.1192087454450807E-2</v>
      </c>
      <c r="N88" s="34">
        <f t="shared" si="25"/>
        <v>5.5960437272254034E-3</v>
      </c>
      <c r="O88" s="40">
        <f>'7410 Kab. Buton Utara'!H76</f>
        <v>0.20363899999999999</v>
      </c>
      <c r="P88" s="34">
        <f t="shared" si="26"/>
        <v>1.1682474510961559E-4</v>
      </c>
      <c r="Q88" s="34">
        <f t="shared" si="27"/>
        <v>1.7523711766442336E-5</v>
      </c>
      <c r="R88" s="40">
        <f>'7410 Kab. Buton Utara'!I76</f>
        <v>35.977331</v>
      </c>
      <c r="S88" s="34">
        <f t="shared" si="28"/>
        <v>9.9399939411546328E-3</v>
      </c>
      <c r="T88" s="34">
        <f t="shared" si="29"/>
        <v>2.4849984852886582E-3</v>
      </c>
      <c r="U88" s="22">
        <f t="shared" si="30"/>
        <v>9.9322965310634243E-3</v>
      </c>
      <c r="V88" s="30">
        <f t="shared" si="31"/>
        <v>152214.95720956934</v>
      </c>
      <c r="W88" s="31">
        <f t="shared" si="32"/>
        <v>824636.34390956932</v>
      </c>
    </row>
    <row r="89" spans="1:23" s="2" customFormat="1" x14ac:dyDescent="0.25">
      <c r="B89" s="32"/>
      <c r="C89" s="28"/>
      <c r="D89" s="28"/>
      <c r="E89" s="28"/>
      <c r="F89" s="28"/>
      <c r="G89" s="28"/>
      <c r="H89" s="29"/>
      <c r="I89" s="38"/>
      <c r="J89" s="35"/>
      <c r="K89" s="35"/>
      <c r="L89" s="38"/>
      <c r="M89" s="35"/>
      <c r="N89" s="35"/>
      <c r="O89" s="41"/>
      <c r="P89" s="35"/>
      <c r="Q89" s="35"/>
      <c r="R89" s="41"/>
      <c r="S89" s="35"/>
      <c r="T89" s="35"/>
      <c r="U89" s="32"/>
      <c r="V89" s="32"/>
      <c r="W89" s="33"/>
    </row>
    <row r="90" spans="1:23" s="16" customFormat="1" x14ac:dyDescent="0.25">
      <c r="A90"/>
      <c r="B90" s="398" t="s">
        <v>26</v>
      </c>
      <c r="C90" s="398"/>
      <c r="D90" s="398"/>
      <c r="E90" s="23">
        <f>SUM(E11:E88)</f>
        <v>52448868.162599929</v>
      </c>
      <c r="F90" s="24"/>
      <c r="G90" s="24"/>
      <c r="H90" s="23">
        <f t="shared" ref="H90:W90" si="33">SUM(H11:H88)</f>
        <v>422577.72830000002</v>
      </c>
      <c r="I90" s="39">
        <f t="shared" si="33"/>
        <v>47826</v>
      </c>
      <c r="J90" s="36">
        <f t="shared" si="33"/>
        <v>0.99999999999999989</v>
      </c>
      <c r="K90" s="36">
        <f t="shared" si="33"/>
        <v>0.10000000000000003</v>
      </c>
      <c r="L90" s="39">
        <f t="shared" si="33"/>
        <v>7684</v>
      </c>
      <c r="M90" s="36">
        <f t="shared" si="33"/>
        <v>1.0000000000000002</v>
      </c>
      <c r="N90" s="36">
        <f t="shared" si="33"/>
        <v>0.50000000000000011</v>
      </c>
      <c r="O90" s="42">
        <f t="shared" si="33"/>
        <v>1743.1152947000003</v>
      </c>
      <c r="P90" s="36">
        <f t="shared" si="33"/>
        <v>1</v>
      </c>
      <c r="Q90" s="36">
        <f t="shared" si="33"/>
        <v>0.15000000000000008</v>
      </c>
      <c r="R90" s="42">
        <f t="shared" si="33"/>
        <v>3619.4520050000015</v>
      </c>
      <c r="S90" s="36">
        <f t="shared" si="33"/>
        <v>0.99999999999999956</v>
      </c>
      <c r="T90" s="36">
        <f t="shared" si="33"/>
        <v>0.24999999999999989</v>
      </c>
      <c r="U90" s="23">
        <f t="shared" si="33"/>
        <v>0.99999999999999989</v>
      </c>
      <c r="V90" s="23">
        <f t="shared" si="33"/>
        <v>15325253.000000006</v>
      </c>
      <c r="W90" s="23">
        <f t="shared" si="33"/>
        <v>68196698.890900001</v>
      </c>
    </row>
    <row r="92" spans="1:23" x14ac:dyDescent="0.25">
      <c r="C92" s="402" t="s">
        <v>27</v>
      </c>
      <c r="D92" s="402"/>
      <c r="E92" s="402"/>
      <c r="G92" s="403" t="s">
        <v>10</v>
      </c>
      <c r="H92" s="404"/>
      <c r="I92" s="3"/>
    </row>
    <row r="93" spans="1:23" x14ac:dyDescent="0.25">
      <c r="C93" s="396" t="s">
        <v>668</v>
      </c>
      <c r="D93" s="396"/>
      <c r="E93" s="64">
        <v>68196699</v>
      </c>
      <c r="F93" s="5"/>
      <c r="G93" s="4" t="s">
        <v>28</v>
      </c>
      <c r="H93" s="6">
        <v>0.1</v>
      </c>
      <c r="I93" s="5"/>
    </row>
    <row r="94" spans="1:23" x14ac:dyDescent="0.25">
      <c r="C94" s="396" t="s">
        <v>669</v>
      </c>
      <c r="D94" s="396"/>
      <c r="E94" s="17">
        <f>W90</f>
        <v>68196698.890900001</v>
      </c>
      <c r="F94" s="5"/>
      <c r="G94" s="4" t="s">
        <v>57</v>
      </c>
      <c r="H94" s="6">
        <v>0.5</v>
      </c>
      <c r="I94" s="5"/>
    </row>
    <row r="95" spans="1:23" x14ac:dyDescent="0.25">
      <c r="C95" s="396" t="s">
        <v>675</v>
      </c>
      <c r="D95" s="396"/>
      <c r="E95" s="64">
        <v>52448868</v>
      </c>
      <c r="F95" s="5"/>
      <c r="G95" s="4" t="s">
        <v>29</v>
      </c>
      <c r="H95" s="8">
        <v>0.15</v>
      </c>
      <c r="I95" s="5"/>
    </row>
    <row r="96" spans="1:23" x14ac:dyDescent="0.25">
      <c r="C96" s="396" t="s">
        <v>670</v>
      </c>
      <c r="D96" s="396"/>
      <c r="E96" s="17">
        <f>E90</f>
        <v>52448868.162599929</v>
      </c>
      <c r="F96" s="5"/>
      <c r="G96" s="4" t="s">
        <v>7</v>
      </c>
      <c r="H96" s="6">
        <v>0.25</v>
      </c>
      <c r="I96" s="5"/>
    </row>
    <row r="97" spans="2:17" x14ac:dyDescent="0.25">
      <c r="C97" s="396" t="s">
        <v>671</v>
      </c>
      <c r="D97" s="396"/>
      <c r="E97" s="17">
        <v>422578</v>
      </c>
      <c r="F97" s="5"/>
    </row>
    <row r="98" spans="2:17" x14ac:dyDescent="0.25">
      <c r="C98" s="396" t="s">
        <v>672</v>
      </c>
      <c r="D98" s="396"/>
      <c r="E98" s="17">
        <f>H90</f>
        <v>422577.72830000002</v>
      </c>
      <c r="F98" s="5"/>
    </row>
    <row r="99" spans="2:17" x14ac:dyDescent="0.25">
      <c r="C99" s="396" t="s">
        <v>673</v>
      </c>
      <c r="D99" s="396"/>
      <c r="E99" s="65">
        <v>15325253</v>
      </c>
      <c r="F99" s="5"/>
    </row>
    <row r="100" spans="2:17" x14ac:dyDescent="0.25">
      <c r="B100" s="10"/>
      <c r="C100" s="396" t="s">
        <v>674</v>
      </c>
      <c r="D100" s="396"/>
      <c r="E100" s="7">
        <f>V90</f>
        <v>15325253.000000006</v>
      </c>
      <c r="H100" s="395" t="s">
        <v>41</v>
      </c>
      <c r="I100" s="395"/>
      <c r="Q100" t="s">
        <v>31</v>
      </c>
    </row>
    <row r="101" spans="2:17" x14ac:dyDescent="0.25">
      <c r="B101" s="10"/>
      <c r="C101" s="396" t="s">
        <v>30</v>
      </c>
      <c r="D101" s="396"/>
      <c r="E101" s="7">
        <v>78</v>
      </c>
    </row>
    <row r="102" spans="2:17" x14ac:dyDescent="0.25">
      <c r="B102" s="10"/>
      <c r="C102" s="10"/>
      <c r="D102" s="9"/>
      <c r="E102" s="9"/>
      <c r="G102" t="s">
        <v>42</v>
      </c>
      <c r="K102" t="s">
        <v>43</v>
      </c>
      <c r="Q102" t="s">
        <v>44</v>
      </c>
    </row>
    <row r="103" spans="2:17" x14ac:dyDescent="0.25">
      <c r="B103" s="10"/>
      <c r="C103" s="10"/>
      <c r="D103" s="11"/>
      <c r="E103" s="12"/>
      <c r="G103" t="s">
        <v>45</v>
      </c>
      <c r="K103" t="s">
        <v>45</v>
      </c>
      <c r="Q103" t="s">
        <v>46</v>
      </c>
    </row>
    <row r="104" spans="2:17" x14ac:dyDescent="0.25">
      <c r="B104" s="10"/>
      <c r="C104" s="10"/>
      <c r="D104" s="11"/>
      <c r="E104" s="12"/>
    </row>
    <row r="105" spans="2:17" x14ac:dyDescent="0.25">
      <c r="C105" s="10"/>
      <c r="D105" s="13"/>
      <c r="E105" s="12"/>
    </row>
    <row r="106" spans="2:17" x14ac:dyDescent="0.25">
      <c r="C106" s="10"/>
      <c r="D106" s="11"/>
      <c r="E106" s="14"/>
    </row>
    <row r="107" spans="2:17" x14ac:dyDescent="0.25">
      <c r="G107" t="s">
        <v>677</v>
      </c>
      <c r="K107" t="s">
        <v>676</v>
      </c>
      <c r="Q107" t="s">
        <v>678</v>
      </c>
    </row>
    <row r="108" spans="2:17" x14ac:dyDescent="0.25">
      <c r="G108" t="s">
        <v>32</v>
      </c>
      <c r="K108" t="s">
        <v>32</v>
      </c>
      <c r="Q108" t="s">
        <v>32</v>
      </c>
    </row>
    <row r="109" spans="2:17" x14ac:dyDescent="0.25">
      <c r="Q109" s="21"/>
    </row>
  </sheetData>
  <autoFilter ref="A10:T10">
    <sortState ref="A11:T88">
      <sortCondition ref="C10"/>
    </sortState>
  </autoFilter>
  <mergeCells count="32">
    <mergeCell ref="B1:W1"/>
    <mergeCell ref="B3:W3"/>
    <mergeCell ref="B4:W4"/>
    <mergeCell ref="B5:W5"/>
    <mergeCell ref="C97:D97"/>
    <mergeCell ref="I8:K8"/>
    <mergeCell ref="I7:V7"/>
    <mergeCell ref="W7:W9"/>
    <mergeCell ref="L8:N8"/>
    <mergeCell ref="O8:Q8"/>
    <mergeCell ref="R8:T8"/>
    <mergeCell ref="U8:U9"/>
    <mergeCell ref="V8:V9"/>
    <mergeCell ref="C92:E92"/>
    <mergeCell ref="G92:H92"/>
    <mergeCell ref="C93:D93"/>
    <mergeCell ref="C94:D94"/>
    <mergeCell ref="C95:D95"/>
    <mergeCell ref="E7:E9"/>
    <mergeCell ref="G7:G9"/>
    <mergeCell ref="F7:F9"/>
    <mergeCell ref="H7:H9"/>
    <mergeCell ref="B90:D90"/>
    <mergeCell ref="B7:B9"/>
    <mergeCell ref="C7:C9"/>
    <mergeCell ref="D7:D9"/>
    <mergeCell ref="H100:I100"/>
    <mergeCell ref="C96:D96"/>
    <mergeCell ref="C99:D99"/>
    <mergeCell ref="C100:D100"/>
    <mergeCell ref="C101:D101"/>
    <mergeCell ref="C98:D98"/>
  </mergeCells>
  <phoneticPr fontId="13" type="noConversion"/>
  <pageMargins left="0.15748031496062992" right="0.15748031496062992" top="0.31496062992125984" bottom="0.31496062992125984" header="0.19685039370078741" footer="0.19685039370078741"/>
  <pageSetup paperSize="9" scale="47" fitToHeight="0" orientation="landscape" horizontalDpi="4294967293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14</vt:i4>
      </vt:variant>
    </vt:vector>
  </HeadingPairs>
  <TitlesOfParts>
    <vt:vector size="30" baseType="lpstr">
      <vt:lpstr>LAMPIRAN PERUBAHAN (lama)</vt:lpstr>
      <vt:lpstr>DATA (21)</vt:lpstr>
      <vt:lpstr>DATA (20)</vt:lpstr>
      <vt:lpstr>LAMPIRAN ADD 2021</vt:lpstr>
      <vt:lpstr>Sheet3</vt:lpstr>
      <vt:lpstr>Sheet5</vt:lpstr>
      <vt:lpstr>Sheet1</vt:lpstr>
      <vt:lpstr>FORMULASI</vt:lpstr>
      <vt:lpstr>TES (2)</vt:lpstr>
      <vt:lpstr>TES</vt:lpstr>
      <vt:lpstr>KK_Simulasi (3)</vt:lpstr>
      <vt:lpstr>7410 Kab. Buton Utara (2)</vt:lpstr>
      <vt:lpstr>Value</vt:lpstr>
      <vt:lpstr>7410 Kab. Buton Utara</vt:lpstr>
      <vt:lpstr>KK_Simulasi</vt:lpstr>
      <vt:lpstr>Sheet2</vt:lpstr>
      <vt:lpstr>FORMULASI!Print_Area</vt:lpstr>
      <vt:lpstr>KK_Simulasi!Print_Area</vt:lpstr>
      <vt:lpstr>'KK_Simulasi (3)'!Print_Area</vt:lpstr>
      <vt:lpstr>'LAMPIRAN ADD 2021'!Print_Area</vt:lpstr>
      <vt:lpstr>'LAMPIRAN PERUBAHAN (lama)'!Print_Area</vt:lpstr>
      <vt:lpstr>TES!Print_Area</vt:lpstr>
      <vt:lpstr>'TES (2)'!Print_Area</vt:lpstr>
      <vt:lpstr>FORMULASI!Print_Titles</vt:lpstr>
      <vt:lpstr>KK_Simulasi!Print_Titles</vt:lpstr>
      <vt:lpstr>'KK_Simulasi (3)'!Print_Titles</vt:lpstr>
      <vt:lpstr>'LAMPIRAN ADD 2021'!Print_Titles</vt:lpstr>
      <vt:lpstr>'LAMPIRAN PERUBAHAN (lama)'!Print_Titles</vt:lpstr>
      <vt:lpstr>TES!Print_Titles</vt:lpstr>
      <vt:lpstr>'TES (2)'!Print_Titles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ASUS</cp:lastModifiedBy>
  <cp:lastPrinted>2021-01-05T15:55:08Z</cp:lastPrinted>
  <dcterms:created xsi:type="dcterms:W3CDTF">2015-10-31T13:37:11Z</dcterms:created>
  <dcterms:modified xsi:type="dcterms:W3CDTF">2021-07-10T10:32:12Z</dcterms:modified>
</cp:coreProperties>
</file>